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 name="Programme Overprint" sheetId="12" r:id="rId12"/>
  </sheets>
  <definedNames>
    <definedName name="_xlnm.Print_Area" localSheetId="4">'Boys'!$C$6:$BF$53</definedName>
    <definedName name="_xlnm.Print_Area" localSheetId="9">'Boys + Girls Teamsheets'!$A$1:$P$58</definedName>
    <definedName name="_xlnm.Print_Area" localSheetId="8">'Field Scoresheets Boys'!$A$1:$V$180</definedName>
    <definedName name="_xlnm.Print_Area" localSheetId="7">'Field Scoresheets Girls'!$A$1:$V$179</definedName>
    <definedName name="_xlnm.Print_Area" localSheetId="5">'Final Results'!$K$3:$T$53</definedName>
    <definedName name="_xlnm.Print_Area" localSheetId="3">'Girls'!$C$6:$BF$53</definedName>
    <definedName name="_xlnm.Print_Area" localSheetId="0">'Introduction'!$A$1:$AA$45</definedName>
    <definedName name="_xlnm.Print_Area" localSheetId="11">'Programme Overprint'!$D$3:$L$21</definedName>
    <definedName name="_xlnm.Print_Area" localSheetId="10">'Team Name Posters'!$A$1:$B$72</definedName>
    <definedName name="_xlnm.Print_Area" localSheetId="1">'TEAM NAMES &amp; EVENTS'!$A$1:$J$31</definedName>
    <definedName name="_xlnm.Print_Area" localSheetId="2">'TEAM SCORES'!$G$1:$AL$37</definedName>
    <definedName name="_xlnm.Print_Area" localSheetId="6">'Track Sheets'!$A$2:$J$38</definedName>
    <definedName name="_xlnm.Print_Titles" localSheetId="4">'Boys'!$3:$5</definedName>
    <definedName name="_xlnm.Print_Titles" localSheetId="3">'Girls'!$3:$5</definedName>
    <definedName name="_xlnm.Print_Titles" localSheetId="2">'TEAM SCORES'!$C:$F</definedName>
    <definedName name="Redob">'Girls'!$F$57</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0"/>
          </rPr>
          <t xml:space="preserve"> :</t>
        </r>
        <r>
          <rPr>
            <sz val="10"/>
            <rFont val="Tahoma"/>
            <family val="0"/>
          </rPr>
          <t xml:space="preserve">
Print Enough for each heat of each race</t>
        </r>
      </text>
    </comment>
  </commentList>
</comments>
</file>

<file path=xl/sharedStrings.xml><?xml version="1.0" encoding="utf-8"?>
<sst xmlns="http://schemas.openxmlformats.org/spreadsheetml/2006/main" count="1212" uniqueCount="182">
  <si>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</si>
  <si>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</si>
  <si>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</si>
  <si>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</si>
  <si>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</si>
  <si>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</si>
  <si>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</si>
  <si>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</si>
  <si>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</si>
  <si>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</si>
  <si>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</si>
  <si>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</si>
  <si>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</si>
  <si>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</si>
  <si>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</si>
  <si>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</si>
  <si>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</si>
  <si>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</si>
  <si>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</si>
  <si>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</si>
  <si>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</si>
  <si>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</si>
  <si>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</si>
  <si>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</si>
  <si>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</si>
  <si>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</si>
  <si>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</si>
  <si>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</si>
  <si>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</si>
  <si>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</si>
  <si>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</si>
  <si>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</si>
  <si>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</si>
  <si>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</si>
  <si>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</si>
  <si>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</si>
  <si>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</si>
  <si>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</si>
  <si>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</si>
  <si>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</si>
  <si>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</si>
  <si>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</si>
  <si>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</si>
  <si>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</si>
  <si>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</si>
  <si>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</si>
  <si>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</si>
  <si>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</si>
  <si>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</si>
  <si>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</si>
  <si>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</si>
  <si>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</si>
  <si>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</si>
  <si>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</si>
  <si>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</si>
  <si>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</si>
  <si>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</si>
  <si>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</si>
  <si>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</si>
  <si>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</si>
  <si>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</si>
  <si>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</si>
  <si>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</si>
  <si>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</si>
  <si>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</si>
  <si>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</si>
  <si>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</si>
  <si>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</si>
  <si>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</si>
  <si>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</si>
  <si>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</si>
  <si>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</si>
  <si>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</si>
  <si>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</si>
  <si>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</si>
  <si>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</si>
  <si>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</si>
  <si>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</si>
  <si>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</si>
  <si>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</si>
  <si>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</si>
  <si>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</si>
  <si>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</si>
  <si>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</si>
  <si>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</si>
  <si>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</si>
  <si>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</si>
  <si>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</si>
  <si>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</si>
  <si>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</si>
  <si>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</si>
  <si>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</si>
  <si>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</si>
  <si>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</si>
  <si>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</si>
  <si>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</si>
  <si>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</si>
  <si>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</si>
  <si>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</si>
  <si>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</si>
  <si>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</si>
  <si>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</si>
  <si>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</si>
  <si>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</si>
  <si>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</si>
  <si>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</si>
  <si>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</si>
  <si>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</si>
  <si>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</si>
  <si>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</si>
  <si>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</si>
  <si>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</si>
  <si>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</si>
  <si>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</si>
  <si>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</si>
  <si>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</si>
  <si>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</si>
  <si>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</si>
  <si>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</si>
  <si>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</si>
  <si>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</si>
  <si>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</si>
  <si>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</si>
  <si>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</si>
  <si>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</si>
  <si>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</si>
  <si>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</si>
  <si>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</si>
  <si>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</si>
  <si>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</si>
  <si>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</si>
  <si>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</si>
  <si>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</si>
  <si>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</si>
  <si>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</si>
  <si>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</si>
  <si>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</si>
  <si>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0"/>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</si>
  <si>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0"/>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</si>
  <si>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</si>
  <si>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</si>
  <si>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</si>
  <si>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</si>
  <si>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</si>
  <si>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0"/>
      </rPr>
      <t xml:space="preserve"> Primary</t>
    </r>
  </si>
  <si>
    <t>Field</t>
  </si>
  <si>
    <t>Event Centre - 16 Teams</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</si>
  <si>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</si>
  <si>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r>
      <t xml:space="preserve">For more information on the </t>
    </r>
    <r>
      <rPr>
        <b/>
        <sz val="12"/>
        <color indexed="30"/>
        <rFont val="Arial"/>
        <family val="2"/>
      </rPr>
      <t>Aviva Sportshall</t>
    </r>
    <r>
      <rPr>
        <sz val="12"/>
        <color indexed="30"/>
        <rFont val="Arial"/>
        <family val="2"/>
      </rPr>
      <t xml:space="preserve"> pathway go to </t>
    </r>
    <r>
      <rPr>
        <b/>
        <sz val="12"/>
        <color indexed="30"/>
        <rFont val="Arial"/>
        <family val="2"/>
      </rPr>
      <t>www.sportshall.org</t>
    </r>
  </si>
  <si>
    <t>For the 16 team version</t>
  </si>
  <si>
    <t>We welcome the following teams</t>
  </si>
  <si>
    <t xml:space="preserve"> </t>
  </si>
  <si>
    <t>SSP / Area</t>
  </si>
  <si>
    <t>A</t>
  </si>
  <si>
    <t>B</t>
  </si>
  <si>
    <t xml:space="preserve">C </t>
  </si>
  <si>
    <t>Plymouth</t>
  </si>
  <si>
    <t>F</t>
  </si>
  <si>
    <t>H</t>
  </si>
  <si>
    <t>I</t>
  </si>
  <si>
    <t>J</t>
  </si>
  <si>
    <t>D</t>
  </si>
  <si>
    <t xml:space="preserve">E </t>
  </si>
  <si>
    <t xml:space="preserve">G </t>
  </si>
  <si>
    <t>Plymouth SSP Year 3/4 Session 2</t>
  </si>
  <si>
    <t>High View</t>
  </si>
  <si>
    <t>St Peters RC</t>
  </si>
  <si>
    <t>4 lap parlauf</t>
  </si>
  <si>
    <t>Life Centre</t>
  </si>
  <si>
    <t>K</t>
  </si>
  <si>
    <t>L</t>
  </si>
  <si>
    <t>G</t>
  </si>
  <si>
    <t>Marine Academy Plymouth</t>
  </si>
  <si>
    <t xml:space="preserve">Stuart Road </t>
  </si>
  <si>
    <t>Stoke Damerel</t>
  </si>
  <si>
    <t>St.Edwards</t>
  </si>
  <si>
    <t>Laira Green</t>
  </si>
  <si>
    <t>Goosewell</t>
  </si>
  <si>
    <t>Mount Street</t>
  </si>
  <si>
    <t>Manadon Vale</t>
  </si>
  <si>
    <t>Hooe Primary</t>
  </si>
  <si>
    <t>Mandon Vale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</si>
</sst>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F800]dddd\,\ mmmm\ dd\,\ yyyy"/>
    <numFmt numFmtId="178" formatCode="[$-809]dd\ mmmm\ yyyy;@"/>
    <numFmt numFmtId="179" formatCode="[$-809]d\ mmmm\ yyyy;@"/>
    <numFmt numFmtId="180" formatCode="yyyy\-mm\-dd;@"/>
    <numFmt numFmtId="181" formatCode="dd/mm/yy;@"/>
  </numFmts>
  <fonts count="90">
    <font>
      <sz val="10"/>
      <name val="Arial"/>
      <family val="0"/>
    </font>
    <font>
      <sz val="8"/>
      <name val="Arial"/>
      <family val="0"/>
    </font>
    <font>
      <u val="single"/>
      <sz val="10"/>
      <color indexed="12"/>
      <name val="Arial"/>
      <family val="0"/>
    </font>
    <font>
      <b/>
      <sz val="10"/>
      <name val="Arial"/>
      <family val="2"/>
    </font>
    <font>
      <b/>
      <sz val="20"/>
      <name val="Arial"/>
      <family val="2"/>
    </font>
    <font>
      <b/>
      <sz val="8"/>
      <name val="Arial"/>
      <family val="2"/>
    </font>
    <font>
      <sz val="7"/>
      <name val="Arial"/>
      <family val="2"/>
    </font>
    <font>
      <b/>
      <sz val="12"/>
      <name val="Arial"/>
      <family val="2"/>
    </font>
    <font>
      <sz val="16"/>
      <name val="Arial"/>
      <family val="0"/>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0"/>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0"/>
    </font>
    <font>
      <b/>
      <sz val="10"/>
      <name val="Tahoma"/>
      <family val="0"/>
    </font>
    <font>
      <b/>
      <sz val="22"/>
      <name val="Arial"/>
      <family val="2"/>
    </font>
    <font>
      <sz val="36"/>
      <name val="Arial"/>
      <family val="0"/>
    </font>
    <font>
      <sz val="72"/>
      <name val="Arial"/>
      <family val="0"/>
    </font>
    <font>
      <sz val="100"/>
      <name val="Arial"/>
      <family val="0"/>
    </font>
    <font>
      <u val="single"/>
      <sz val="5"/>
      <color indexed="36"/>
      <name val="Arial"/>
      <family val="0"/>
    </font>
    <font>
      <b/>
      <u val="single"/>
      <sz val="12"/>
      <color indexed="12"/>
      <name val="Arial"/>
      <family val="2"/>
    </font>
    <font>
      <sz val="36"/>
      <color indexed="30"/>
      <name val="Arial"/>
      <family val="0"/>
    </font>
    <font>
      <b/>
      <sz val="100"/>
      <color indexed="30"/>
      <name val="Arial"/>
      <family val="2"/>
    </font>
    <font>
      <b/>
      <sz val="26"/>
      <color indexed="13"/>
      <name val="Arial"/>
      <family val="0"/>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0"/>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i/>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medium">
        <color indexed="30"/>
      </right>
      <top>
        <color indexed="63"/>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style="medium">
        <color indexed="30"/>
      </left>
      <right style="thin">
        <color indexed="30"/>
      </right>
      <top style="thin">
        <color indexed="30"/>
      </top>
      <bottom>
        <color indexed="63"/>
      </bottom>
    </border>
    <border>
      <left style="thin">
        <color indexed="30"/>
      </left>
      <right style="medium">
        <color indexed="30"/>
      </right>
      <top style="thin">
        <color indexed="30"/>
      </top>
      <bottom>
        <color indexed="63"/>
      </bottom>
    </border>
    <border>
      <left style="thin">
        <color indexed="30"/>
      </left>
      <right>
        <color indexed="63"/>
      </right>
      <top>
        <color indexed="63"/>
      </top>
      <bottom style="thin">
        <color indexed="30"/>
      </bottom>
    </border>
    <border>
      <left style="medium">
        <color indexed="30"/>
      </left>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color indexed="63"/>
      </left>
      <right style="thin">
        <color indexed="43"/>
      </right>
      <top>
        <color indexed="63"/>
      </top>
      <bottom>
        <color indexed="63"/>
      </bottom>
    </border>
    <border>
      <left>
        <color indexed="63"/>
      </left>
      <right>
        <color indexed="63"/>
      </right>
      <top>
        <color indexed="63"/>
      </top>
      <bottom style="thin">
        <color indexed="13"/>
      </bottom>
    </border>
    <border>
      <left>
        <color indexed="63"/>
      </left>
      <right>
        <color indexed="63"/>
      </right>
      <top style="thin">
        <color indexed="13"/>
      </top>
      <bottom style="thin">
        <color indexed="13"/>
      </bottom>
    </border>
    <border>
      <left>
        <color indexed="63"/>
      </left>
      <right>
        <color indexed="63"/>
      </right>
      <top style="thin">
        <color indexed="13"/>
      </top>
      <bottom>
        <color indexed="63"/>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color indexed="30"/>
      </left>
      <right style="medium">
        <color indexed="30"/>
      </right>
      <top style="medium">
        <color indexed="30"/>
      </top>
      <bottom style="medium">
        <color indexed="9"/>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color indexed="63"/>
      </right>
      <top style="medium">
        <color indexed="30"/>
      </top>
      <bottom style="medium">
        <color indexed="30"/>
      </bottom>
    </border>
    <border>
      <left style="medium"/>
      <right style="medium">
        <color indexed="22"/>
      </right>
      <top>
        <color indexed="63"/>
      </top>
      <bottom style="medium"/>
    </border>
    <border>
      <left style="medium"/>
      <right>
        <color indexed="63"/>
      </right>
      <top style="medium"/>
      <bottom style="medium"/>
    </border>
    <border>
      <left style="medium"/>
      <right style="medium">
        <color indexed="22"/>
      </right>
      <top style="medium"/>
      <bottom>
        <color indexed="63"/>
      </botto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thick"/>
      <right style="medium"/>
      <top>
        <color indexed="63"/>
      </top>
      <bottom style="medium"/>
    </border>
    <border>
      <left style="medium"/>
      <right style="medium"/>
      <top style="thick"/>
      <bottom>
        <color indexed="63"/>
      </bottom>
    </border>
    <border>
      <left>
        <color indexed="63"/>
      </left>
      <right style="medium"/>
      <top style="thick"/>
      <bottom>
        <color indexed="63"/>
      </bottom>
    </border>
    <border>
      <left style="medium"/>
      <right style="thick"/>
      <top style="thick"/>
      <bottom>
        <color indexed="63"/>
      </bottom>
    </border>
    <border>
      <left style="medium"/>
      <right>
        <color indexed="63"/>
      </right>
      <top style="thick"/>
      <bottom>
        <color indexed="63"/>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
      <left style="thin">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color indexed="63"/>
      </bottom>
    </border>
    <border>
      <left>
        <color indexed="63"/>
      </left>
      <right style="thin">
        <color indexed="30"/>
      </right>
      <top>
        <color indexed="63"/>
      </top>
      <bottom style="medium">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medium">
        <color indexed="30"/>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style="thin">
        <color indexed="30"/>
      </bottom>
    </border>
    <border>
      <left style="dotted">
        <color indexed="30"/>
      </left>
      <right style="thin">
        <color indexed="30"/>
      </right>
      <top>
        <color indexed="63"/>
      </top>
      <bottom style="thin">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33"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76">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1" fillId="36" borderId="47" xfId="0" applyFont="1" applyFill="1" applyBorder="1" applyAlignment="1">
      <alignment horizontal="center" vertical="center"/>
    </xf>
    <xf numFmtId="0" fontId="11" fillId="36" borderId="48" xfId="0" applyFont="1" applyFill="1" applyBorder="1" applyAlignment="1">
      <alignment horizontal="center" vertical="center"/>
    </xf>
    <xf numFmtId="0" fontId="9"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11" fillId="36" borderId="43"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49" xfId="0" applyFont="1" applyFill="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0" fillId="0" borderId="0" xfId="0" applyBorder="1" applyAlignment="1">
      <alignment/>
    </xf>
    <xf numFmtId="0" fontId="15" fillId="33" borderId="54" xfId="0" applyFont="1" applyFill="1" applyBorder="1" applyAlignment="1" applyProtection="1">
      <alignment horizontal="center" vertical="center" wrapText="1"/>
      <protection locked="0"/>
    </xf>
    <xf numFmtId="0" fontId="15" fillId="33" borderId="55" xfId="0" applyFont="1" applyFill="1" applyBorder="1" applyAlignment="1" applyProtection="1">
      <alignment horizontal="center" vertical="center" wrapText="1"/>
      <protection locked="0"/>
    </xf>
    <xf numFmtId="0" fontId="15" fillId="33" borderId="56"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7"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7"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58" xfId="0" applyFont="1" applyBorder="1" applyAlignment="1" applyProtection="1">
      <alignment/>
      <protection locked="0"/>
    </xf>
    <xf numFmtId="0" fontId="0" fillId="0" borderId="59" xfId="0" applyFont="1" applyBorder="1" applyAlignment="1" applyProtection="1">
      <alignment horizontal="left" vertical="center"/>
      <protection locked="0"/>
    </xf>
    <xf numFmtId="0" fontId="0" fillId="0" borderId="59" xfId="0" applyFont="1" applyBorder="1" applyAlignment="1" applyProtection="1">
      <alignment/>
      <protection locked="0"/>
    </xf>
    <xf numFmtId="0" fontId="0" fillId="37" borderId="59"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0" xfId="0" applyFont="1" applyBorder="1" applyAlignment="1" applyProtection="1">
      <alignment horizontal="left" vertical="center"/>
      <protection locked="0"/>
    </xf>
    <xf numFmtId="0" fontId="0" fillId="0" borderId="60" xfId="0" applyFont="1" applyBorder="1" applyAlignment="1" applyProtection="1">
      <alignment/>
      <protection locked="0"/>
    </xf>
    <xf numFmtId="0" fontId="0" fillId="37" borderId="60" xfId="0" applyFont="1" applyFill="1" applyBorder="1" applyAlignment="1" applyProtection="1">
      <alignment/>
      <protection locked="0"/>
    </xf>
    <xf numFmtId="0" fontId="0" fillId="0" borderId="61"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7"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26" fillId="0" borderId="62" xfId="0" applyFont="1" applyBorder="1" applyAlignment="1" applyProtection="1">
      <alignment horizontal="center" vertical="center" wrapText="1"/>
      <protection locked="0"/>
    </xf>
    <xf numFmtId="0" fontId="26" fillId="0" borderId="63" xfId="0" applyFont="1" applyBorder="1" applyAlignment="1" applyProtection="1">
      <alignment horizontal="center" vertical="center" wrapText="1"/>
      <protection locked="0"/>
    </xf>
    <xf numFmtId="0" fontId="26" fillId="0" borderId="64" xfId="0" applyFont="1" applyBorder="1" applyAlignment="1" applyProtection="1">
      <alignment horizontal="center" vertical="center" wrapText="1"/>
      <protection locked="0"/>
    </xf>
    <xf numFmtId="0" fontId="0" fillId="0" borderId="0" xfId="0" applyFont="1" applyAlignment="1" applyProtection="1">
      <alignment wrapText="1"/>
      <protection locked="0"/>
    </xf>
    <xf numFmtId="0" fontId="26" fillId="0" borderId="65" xfId="0" applyFont="1" applyBorder="1" applyAlignment="1" applyProtection="1">
      <alignment horizontal="center" vertical="center"/>
      <protection locked="0"/>
    </xf>
    <xf numFmtId="0" fontId="26" fillId="0" borderId="65" xfId="0" applyFont="1" applyBorder="1" applyAlignment="1" applyProtection="1">
      <alignment/>
      <protection locked="0"/>
    </xf>
    <xf numFmtId="0" fontId="26" fillId="0" borderId="66" xfId="0" applyFont="1" applyBorder="1" applyAlignment="1" applyProtection="1">
      <alignment/>
      <protection locked="0"/>
    </xf>
    <xf numFmtId="0" fontId="26" fillId="0" borderId="59" xfId="0" applyFont="1" applyBorder="1" applyAlignment="1" applyProtection="1">
      <alignment horizontal="center" vertical="center"/>
      <protection locked="0"/>
    </xf>
    <xf numFmtId="0" fontId="26" fillId="0" borderId="59" xfId="0" applyFont="1" applyBorder="1" applyAlignment="1" applyProtection="1">
      <alignment/>
      <protection locked="0"/>
    </xf>
    <xf numFmtId="0" fontId="26" fillId="0" borderId="67" xfId="0" applyFont="1" applyBorder="1" applyAlignment="1" applyProtection="1">
      <alignment/>
      <protection locked="0"/>
    </xf>
    <xf numFmtId="0" fontId="26" fillId="0" borderId="68" xfId="0" applyFont="1" applyBorder="1" applyAlignment="1" applyProtection="1">
      <alignment horizontal="center" vertical="center"/>
      <protection locked="0"/>
    </xf>
    <xf numFmtId="0" fontId="26" fillId="0" borderId="68" xfId="0" applyFont="1" applyBorder="1" applyAlignment="1" applyProtection="1">
      <alignment/>
      <protection locked="0"/>
    </xf>
    <xf numFmtId="0" fontId="26" fillId="0" borderId="69" xfId="0" applyFont="1" applyBorder="1" applyAlignment="1" applyProtection="1">
      <alignment/>
      <protection locked="0"/>
    </xf>
    <xf numFmtId="0" fontId="26" fillId="0" borderId="70" xfId="0" applyFont="1" applyBorder="1" applyAlignment="1" applyProtection="1">
      <alignment horizontal="center" vertical="center"/>
      <protection locked="0"/>
    </xf>
    <xf numFmtId="0" fontId="26" fillId="0" borderId="70" xfId="0" applyFont="1" applyBorder="1" applyAlignment="1" applyProtection="1">
      <alignment/>
      <protection locked="0"/>
    </xf>
    <xf numFmtId="0" fontId="26" fillId="0" borderId="71" xfId="0" applyFont="1" applyBorder="1" applyAlignment="1" applyProtection="1">
      <alignment/>
      <protection locked="0"/>
    </xf>
    <xf numFmtId="0" fontId="24" fillId="0" borderId="0" xfId="0" applyFont="1" applyAlignment="1" applyProtection="1">
      <alignment/>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72" xfId="0" applyFont="1" applyBorder="1" applyAlignment="1" applyProtection="1">
      <alignment/>
      <protection locked="0"/>
    </xf>
    <xf numFmtId="0" fontId="16" fillId="0" borderId="0" xfId="0" applyFont="1" applyBorder="1" applyAlignment="1">
      <alignment horizontal="left" vertical="top" wrapText="1"/>
    </xf>
    <xf numFmtId="0" fontId="9" fillId="36" borderId="49" xfId="0" applyFont="1" applyFill="1" applyBorder="1" applyAlignment="1" applyProtection="1">
      <alignment horizontal="center" vertical="center"/>
      <protection/>
    </xf>
    <xf numFmtId="0" fontId="15" fillId="33" borderId="73"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5"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74"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wrapText="1"/>
      <protection/>
    </xf>
    <xf numFmtId="0" fontId="11" fillId="35" borderId="75" xfId="0" applyFont="1" applyFill="1" applyBorder="1" applyAlignment="1" applyProtection="1">
      <alignment horizontal="center" vertical="center"/>
      <protection/>
    </xf>
    <xf numFmtId="0" fontId="11" fillId="35" borderId="44"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74" xfId="0" applyFont="1" applyFill="1" applyBorder="1" applyAlignment="1" applyProtection="1">
      <alignment vertical="center"/>
      <protection/>
    </xf>
    <xf numFmtId="0" fontId="11" fillId="35" borderId="49"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8" fillId="0" borderId="0" xfId="0" applyFont="1" applyAlignment="1" applyProtection="1">
      <alignment vertical="center"/>
      <protection locked="0"/>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76" xfId="0" applyFont="1" applyBorder="1" applyAlignment="1">
      <alignment horizontal="center"/>
    </xf>
    <xf numFmtId="0" fontId="23" fillId="0" borderId="77" xfId="0" applyFont="1" applyBorder="1" applyAlignment="1">
      <alignment horizontal="center"/>
    </xf>
    <xf numFmtId="0" fontId="23" fillId="0" borderId="78" xfId="0" applyFont="1" applyBorder="1" applyAlignment="1">
      <alignment horizontal="center"/>
    </xf>
    <xf numFmtId="0" fontId="16" fillId="0" borderId="79" xfId="0" applyFont="1" applyBorder="1" applyAlignment="1">
      <alignment horizontal="center"/>
    </xf>
    <xf numFmtId="0" fontId="16" fillId="0" borderId="55" xfId="0" applyFont="1" applyBorder="1" applyAlignment="1">
      <alignment/>
    </xf>
    <xf numFmtId="0" fontId="16" fillId="0" borderId="80" xfId="0" applyFont="1" applyBorder="1" applyAlignment="1">
      <alignment/>
    </xf>
    <xf numFmtId="0" fontId="40" fillId="0" borderId="79" xfId="0" applyFont="1" applyBorder="1" applyAlignment="1">
      <alignment horizontal="center" vertical="center"/>
    </xf>
    <xf numFmtId="0" fontId="16" fillId="0" borderId="55" xfId="0" applyFont="1" applyBorder="1" applyAlignment="1">
      <alignment vertical="center" wrapText="1"/>
    </xf>
    <xf numFmtId="0" fontId="40" fillId="0" borderId="80" xfId="0" applyFont="1" applyBorder="1" applyAlignment="1">
      <alignment horizontal="center" vertical="center"/>
    </xf>
    <xf numFmtId="0" fontId="40" fillId="0" borderId="81" xfId="0" applyFont="1" applyBorder="1" applyAlignment="1">
      <alignment horizontal="center" vertical="center"/>
    </xf>
    <xf numFmtId="0" fontId="16" fillId="0" borderId="82" xfId="0" applyFont="1" applyBorder="1" applyAlignment="1">
      <alignment vertical="center" wrapText="1"/>
    </xf>
    <xf numFmtId="0" fontId="40" fillId="0" borderId="83" xfId="0" applyFont="1" applyBorder="1" applyAlignment="1">
      <alignment horizontal="center" vertical="center"/>
    </xf>
    <xf numFmtId="0" fontId="40" fillId="0" borderId="79" xfId="0" applyFont="1" applyBorder="1" applyAlignment="1">
      <alignment horizontal="center"/>
    </xf>
    <xf numFmtId="0" fontId="40" fillId="0" borderId="55" xfId="0" applyFont="1" applyBorder="1" applyAlignment="1">
      <alignment/>
    </xf>
    <xf numFmtId="0" fontId="40" fillId="0" borderId="80" xfId="0" applyFont="1" applyBorder="1" applyAlignment="1">
      <alignment/>
    </xf>
    <xf numFmtId="0" fontId="40" fillId="0" borderId="0" xfId="0" applyFont="1" applyBorder="1" applyAlignment="1">
      <alignment vertical="top" wrapText="1"/>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7" fillId="0" borderId="88" xfId="0" applyFont="1" applyBorder="1" applyAlignment="1">
      <alignment/>
    </xf>
    <xf numFmtId="0" fontId="3" fillId="0" borderId="88" xfId="0" applyFont="1" applyBorder="1" applyAlignment="1">
      <alignment wrapText="1"/>
    </xf>
    <xf numFmtId="0" fontId="3" fillId="0" borderId="88" xfId="0" applyFont="1" applyBorder="1" applyAlignment="1">
      <alignment/>
    </xf>
    <xf numFmtId="0" fontId="0" fillId="0" borderId="88" xfId="0" applyFont="1" applyBorder="1" applyAlignment="1">
      <alignment/>
    </xf>
    <xf numFmtId="0" fontId="0" fillId="0" borderId="87" xfId="0" applyBorder="1" applyAlignment="1">
      <alignment wrapText="1"/>
    </xf>
    <xf numFmtId="0" fontId="26" fillId="0" borderId="88" xfId="0" applyFont="1" applyBorder="1" applyAlignment="1">
      <alignment/>
    </xf>
    <xf numFmtId="0" fontId="0" fillId="0" borderId="89" xfId="0" applyBorder="1" applyAlignment="1">
      <alignment/>
    </xf>
    <xf numFmtId="0" fontId="0" fillId="0" borderId="90" xfId="0" applyBorder="1" applyAlignment="1">
      <alignment/>
    </xf>
    <xf numFmtId="0" fontId="0" fillId="0" borderId="90" xfId="0" applyBorder="1" applyAlignment="1" applyProtection="1">
      <alignment/>
      <protection locked="0"/>
    </xf>
    <xf numFmtId="0" fontId="0" fillId="0" borderId="91" xfId="0" applyBorder="1" applyAlignment="1">
      <alignment/>
    </xf>
    <xf numFmtId="0" fontId="0" fillId="0" borderId="0" xfId="0" applyFill="1" applyAlignment="1">
      <alignment/>
    </xf>
    <xf numFmtId="0" fontId="0" fillId="0" borderId="0" xfId="0" applyFill="1" applyBorder="1" applyAlignment="1">
      <alignment/>
    </xf>
    <xf numFmtId="0" fontId="19" fillId="0" borderId="92" xfId="0" applyFont="1" applyBorder="1" applyAlignment="1" applyProtection="1">
      <alignment horizontal="center" vertical="center" wrapText="1"/>
      <protection locked="0"/>
    </xf>
    <xf numFmtId="0" fontId="42" fillId="0" borderId="81" xfId="0" applyFont="1" applyFill="1" applyBorder="1" applyAlignment="1" applyProtection="1">
      <alignment horizontal="center"/>
      <protection locked="0"/>
    </xf>
    <xf numFmtId="0" fontId="42" fillId="0" borderId="83" xfId="0" applyFont="1" applyFill="1" applyBorder="1" applyAlignment="1" applyProtection="1">
      <alignment horizontal="center"/>
      <protection locked="0"/>
    </xf>
    <xf numFmtId="0" fontId="42" fillId="0" borderId="93" xfId="0" applyFont="1" applyFill="1" applyBorder="1" applyAlignment="1" applyProtection="1">
      <alignment horizontal="center"/>
      <protection locked="0"/>
    </xf>
    <xf numFmtId="0" fontId="42" fillId="0" borderId="94" xfId="0" applyFont="1" applyFill="1" applyBorder="1" applyAlignment="1" applyProtection="1">
      <alignment horizontal="center"/>
      <protection locked="0"/>
    </xf>
    <xf numFmtId="0" fontId="42" fillId="0" borderId="95" xfId="0" applyFont="1" applyFill="1" applyBorder="1" applyAlignment="1" applyProtection="1">
      <alignment horizontal="center"/>
      <protection/>
    </xf>
    <xf numFmtId="0" fontId="42" fillId="0" borderId="96" xfId="0" applyFont="1" applyFill="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42" fillId="0" borderId="97" xfId="0" applyFont="1" applyFill="1" applyBorder="1" applyAlignment="1" applyProtection="1">
      <alignment horizontal="center"/>
      <protection/>
    </xf>
    <xf numFmtId="0" fontId="42" fillId="0" borderId="98" xfId="0" applyFont="1" applyFill="1" applyBorder="1" applyAlignment="1" applyProtection="1">
      <alignment horizontal="center"/>
      <protection/>
    </xf>
    <xf numFmtId="0" fontId="42" fillId="0" borderId="99" xfId="0" applyFont="1" applyFill="1" applyBorder="1" applyAlignment="1" applyProtection="1">
      <alignment horizontal="center"/>
      <protection locked="0"/>
    </xf>
    <xf numFmtId="0" fontId="42" fillId="0" borderId="0" xfId="0" applyFont="1" applyFill="1" applyBorder="1" applyAlignment="1" applyProtection="1">
      <alignment horizontal="center"/>
      <protection locked="0"/>
    </xf>
    <xf numFmtId="0" fontId="42" fillId="0" borderId="100" xfId="0" applyFont="1" applyFill="1" applyBorder="1" applyAlignment="1" applyProtection="1">
      <alignment horizontal="center"/>
      <protection locked="0"/>
    </xf>
    <xf numFmtId="0" fontId="42" fillId="0" borderId="28" xfId="0" applyFont="1" applyFill="1" applyBorder="1" applyAlignment="1" applyProtection="1">
      <alignment horizontal="center"/>
      <protection locked="0"/>
    </xf>
    <xf numFmtId="0" fontId="42" fillId="0" borderId="0" xfId="0" applyFont="1" applyBorder="1" applyAlignment="1" applyProtection="1">
      <alignment horizontal="center"/>
      <protection locked="0"/>
    </xf>
    <xf numFmtId="0" fontId="42" fillId="0" borderId="100"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97" xfId="0" applyFont="1" applyFill="1" applyBorder="1" applyAlignment="1" applyProtection="1">
      <alignment horizontal="center"/>
      <protection locked="0"/>
    </xf>
    <xf numFmtId="0" fontId="42" fillId="0" borderId="98" xfId="0" applyFont="1" applyFill="1" applyBorder="1" applyAlignment="1" applyProtection="1">
      <alignment horizontal="center"/>
      <protection locked="0"/>
    </xf>
    <xf numFmtId="0" fontId="42" fillId="0" borderId="101" xfId="0" applyFont="1" applyFill="1" applyBorder="1" applyAlignment="1" applyProtection="1">
      <alignment horizontal="center"/>
      <protection/>
    </xf>
    <xf numFmtId="0" fontId="42" fillId="0" borderId="102" xfId="0" applyFont="1" applyFill="1" applyBorder="1" applyAlignment="1" applyProtection="1">
      <alignment horizontal="center"/>
      <protection/>
    </xf>
    <xf numFmtId="0" fontId="42" fillId="0" borderId="103" xfId="0" applyFont="1" applyFill="1" applyBorder="1" applyAlignment="1" applyProtection="1">
      <alignment horizontal="center"/>
      <protection/>
    </xf>
    <xf numFmtId="0" fontId="42" fillId="0" borderId="96" xfId="0" applyFont="1" applyBorder="1" applyAlignment="1" applyProtection="1">
      <alignment horizontal="center"/>
      <protection/>
    </xf>
    <xf numFmtId="0" fontId="42" fillId="0" borderId="94" xfId="0" applyFont="1" applyBorder="1" applyAlignment="1" applyProtection="1">
      <alignment horizontal="center"/>
      <protection/>
    </xf>
    <xf numFmtId="0" fontId="42" fillId="0" borderId="98" xfId="0" applyFont="1" applyBorder="1" applyAlignment="1" applyProtection="1">
      <alignment horizontal="center"/>
      <protection/>
    </xf>
    <xf numFmtId="0" fontId="42" fillId="0" borderId="95" xfId="0" applyFont="1" applyBorder="1" applyAlignment="1" applyProtection="1">
      <alignment horizontal="center"/>
      <protection/>
    </xf>
    <xf numFmtId="0" fontId="42" fillId="0" borderId="93" xfId="0" applyFont="1" applyBorder="1" applyAlignment="1" applyProtection="1">
      <alignment horizontal="center"/>
      <protection/>
    </xf>
    <xf numFmtId="0" fontId="42" fillId="0" borderId="97" xfId="0" applyFont="1" applyBorder="1" applyAlignment="1" applyProtection="1">
      <alignment horizontal="center"/>
      <protection/>
    </xf>
    <xf numFmtId="0" fontId="42" fillId="0" borderId="104" xfId="0" applyFont="1" applyFill="1" applyBorder="1" applyAlignment="1" applyProtection="1">
      <alignment horizontal="center"/>
      <protection/>
    </xf>
    <xf numFmtId="0" fontId="42" fillId="0" borderId="105" xfId="0" applyFont="1" applyFill="1" applyBorder="1" applyAlignment="1" applyProtection="1">
      <alignment horizontal="center"/>
      <protection/>
    </xf>
    <xf numFmtId="0" fontId="42" fillId="0" borderId="106" xfId="0" applyFont="1" applyBorder="1" applyAlignment="1" applyProtection="1">
      <alignment horizontal="center"/>
      <protection/>
    </xf>
    <xf numFmtId="0" fontId="42" fillId="0" borderId="107" xfId="0" applyFont="1" applyBorder="1" applyAlignment="1" applyProtection="1">
      <alignment horizontal="center"/>
      <protection/>
    </xf>
    <xf numFmtId="0" fontId="42" fillId="0" borderId="103" xfId="0" applyFont="1" applyFill="1" applyBorder="1" applyAlignment="1" applyProtection="1">
      <alignment horizontal="center"/>
      <protection locked="0"/>
    </xf>
    <xf numFmtId="0" fontId="42" fillId="0" borderId="102" xfId="0" applyFont="1" applyBorder="1" applyAlignment="1" applyProtection="1">
      <alignment horizontal="center"/>
      <protection/>
    </xf>
    <xf numFmtId="0" fontId="42" fillId="0" borderId="101" xfId="0" applyFont="1" applyBorder="1" applyAlignment="1" applyProtection="1">
      <alignment horizontal="center"/>
      <protection/>
    </xf>
    <xf numFmtId="0" fontId="42" fillId="0" borderId="103" xfId="0" applyFont="1" applyBorder="1" applyAlignment="1" applyProtection="1">
      <alignment horizontal="center"/>
      <protection/>
    </xf>
    <xf numFmtId="0" fontId="42" fillId="0" borderId="108" xfId="0" applyFont="1" applyFill="1" applyBorder="1" applyAlignment="1" applyProtection="1">
      <alignment horizontal="center"/>
      <protection/>
    </xf>
    <xf numFmtId="0" fontId="42" fillId="0" borderId="109" xfId="0" applyFont="1" applyBorder="1" applyAlignment="1" applyProtection="1">
      <alignment horizontal="center"/>
      <protection locked="0"/>
    </xf>
    <xf numFmtId="0" fontId="42" fillId="0" borderId="88" xfId="0" applyFont="1" applyBorder="1" applyAlignment="1" applyProtection="1">
      <alignment horizontal="center"/>
      <protection locked="0"/>
    </xf>
    <xf numFmtId="0" fontId="35" fillId="0" borderId="0" xfId="0" applyFont="1" applyAlignment="1">
      <alignment horizontal="center" vertical="top" wrapText="1"/>
    </xf>
    <xf numFmtId="0" fontId="49" fillId="0" borderId="0" xfId="0" applyFont="1" applyAlignment="1">
      <alignment horizontal="left" vertical="top" wrapText="1"/>
    </xf>
    <xf numFmtId="0" fontId="51" fillId="0" borderId="110" xfId="0" applyFont="1" applyBorder="1" applyAlignment="1" applyProtection="1">
      <alignment horizontal="center" vertical="center"/>
      <protection locked="0"/>
    </xf>
    <xf numFmtId="0" fontId="21" fillId="0" borderId="0" xfId="0" applyFont="1" applyAlignment="1" applyProtection="1">
      <alignment vertical="center"/>
      <protection locked="0"/>
    </xf>
    <xf numFmtId="0" fontId="40" fillId="0" borderId="0" xfId="0" applyFont="1" applyBorder="1" applyAlignment="1" applyProtection="1">
      <alignment horizontal="left"/>
      <protection/>
    </xf>
    <xf numFmtId="0" fontId="19" fillId="0" borderId="88" xfId="0" applyFont="1" applyBorder="1" applyAlignment="1" applyProtection="1">
      <alignment horizontal="center"/>
      <protection/>
    </xf>
    <xf numFmtId="0" fontId="19" fillId="0" borderId="87" xfId="0" applyFont="1" applyBorder="1" applyAlignment="1" applyProtection="1">
      <alignment horizontal="center"/>
      <protection/>
    </xf>
    <xf numFmtId="0" fontId="53" fillId="0" borderId="0" xfId="0" applyFont="1" applyAlignment="1" applyProtection="1">
      <alignment horizontal="center" wrapText="1"/>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16" fillId="0" borderId="0" xfId="0" applyFont="1" applyAlignment="1" applyProtection="1">
      <alignment/>
      <protection locked="0"/>
    </xf>
    <xf numFmtId="0" fontId="18" fillId="0" borderId="0" xfId="0" applyFont="1" applyAlignment="1">
      <alignment vertical="center" wrapText="1"/>
    </xf>
    <xf numFmtId="0" fontId="46" fillId="36" borderId="111" xfId="0" applyFont="1" applyFill="1" applyBorder="1" applyAlignment="1" applyProtection="1">
      <alignment/>
      <protection locked="0"/>
    </xf>
    <xf numFmtId="0" fontId="46" fillId="36" borderId="112" xfId="0" applyFont="1" applyFill="1" applyBorder="1" applyAlignment="1" applyProtection="1">
      <alignment/>
      <protection locked="0"/>
    </xf>
    <xf numFmtId="0" fontId="46" fillId="36" borderId="113" xfId="0" applyFont="1" applyFill="1" applyBorder="1" applyAlignment="1" applyProtection="1">
      <alignment/>
      <protection locked="0"/>
    </xf>
    <xf numFmtId="0" fontId="46" fillId="36" borderId="114" xfId="0" applyFont="1" applyFill="1" applyBorder="1" applyAlignment="1" applyProtection="1">
      <alignment/>
      <protection locked="0"/>
    </xf>
    <xf numFmtId="0" fontId="46" fillId="36" borderId="115" xfId="0" applyFont="1" applyFill="1" applyBorder="1" applyAlignment="1" applyProtection="1">
      <alignment/>
      <protection locked="0"/>
    </xf>
    <xf numFmtId="0" fontId="46" fillId="36" borderId="116" xfId="0" applyFont="1" applyFill="1" applyBorder="1" applyAlignment="1" applyProtection="1">
      <alignment/>
      <protection locked="0"/>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73" xfId="0" applyFont="1" applyBorder="1" applyAlignment="1" applyProtection="1">
      <alignment horizontal="left" vertical="center"/>
      <protection/>
    </xf>
    <xf numFmtId="0" fontId="39" fillId="0" borderId="73"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117" xfId="0" applyFont="1" applyBorder="1" applyAlignment="1" applyProtection="1">
      <alignment horizontal="left"/>
      <protection/>
    </xf>
    <xf numFmtId="0" fontId="39" fillId="0" borderId="117" xfId="0" applyFont="1" applyBorder="1" applyAlignment="1" applyProtection="1">
      <alignment/>
      <protection/>
    </xf>
    <xf numFmtId="0" fontId="39" fillId="0" borderId="0" xfId="0" applyFont="1" applyBorder="1" applyAlignment="1" applyProtection="1">
      <alignment/>
      <protection/>
    </xf>
    <xf numFmtId="0" fontId="39" fillId="0" borderId="117"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118" xfId="0" applyFont="1" applyFill="1" applyBorder="1" applyAlignment="1" applyProtection="1">
      <alignment horizontal="center" vertical="center"/>
      <protection/>
    </xf>
    <xf numFmtId="0" fontId="47" fillId="36" borderId="119" xfId="0" applyFont="1" applyFill="1" applyBorder="1" applyAlignment="1" applyProtection="1">
      <alignment horizontal="right" vertical="center"/>
      <protection/>
    </xf>
    <xf numFmtId="0" fontId="19" fillId="0" borderId="120"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wrapText="1"/>
      <protection/>
    </xf>
    <xf numFmtId="0" fontId="19" fillId="0" borderId="122" xfId="0" applyFont="1" applyFill="1" applyBorder="1" applyAlignment="1" applyProtection="1">
      <alignment horizontal="center" vertical="center" wrapText="1"/>
      <protection/>
    </xf>
    <xf numFmtId="0" fontId="19" fillId="0" borderId="120" xfId="0" applyFont="1" applyFill="1" applyBorder="1" applyAlignment="1" applyProtection="1">
      <alignment horizontal="center" vertical="center"/>
      <protection/>
    </xf>
    <xf numFmtId="0" fontId="19" fillId="0" borderId="121" xfId="0" applyFont="1" applyFill="1" applyBorder="1" applyAlignment="1" applyProtection="1">
      <alignment horizontal="center" vertical="center"/>
      <protection/>
    </xf>
    <xf numFmtId="0" fontId="19" fillId="0" borderId="123" xfId="0" applyFont="1" applyFill="1" applyBorder="1" applyAlignment="1" applyProtection="1">
      <alignment horizontal="center" vertical="center"/>
      <protection/>
    </xf>
    <xf numFmtId="0" fontId="42" fillId="0" borderId="124" xfId="0" applyFont="1" applyBorder="1" applyAlignment="1" applyProtection="1">
      <alignment horizontal="center" vertical="center"/>
      <protection/>
    </xf>
    <xf numFmtId="0" fontId="39" fillId="0" borderId="125" xfId="0" applyFont="1" applyBorder="1" applyAlignment="1" applyProtection="1">
      <alignment horizontal="left" vertical="center"/>
      <protection/>
    </xf>
    <xf numFmtId="0" fontId="39" fillId="0" borderId="76" xfId="0" applyFont="1" applyBorder="1" applyAlignment="1" applyProtection="1">
      <alignment horizontal="center" vertical="center"/>
      <protection/>
    </xf>
    <xf numFmtId="0" fontId="39" fillId="0" borderId="77" xfId="0" applyFont="1" applyBorder="1" applyAlignment="1" applyProtection="1">
      <alignment horizontal="center" vertical="center"/>
      <protection/>
    </xf>
    <xf numFmtId="0" fontId="39" fillId="0" borderId="78" xfId="0" applyFont="1" applyBorder="1" applyAlignment="1" applyProtection="1">
      <alignment horizontal="center" vertical="center"/>
      <protection/>
    </xf>
    <xf numFmtId="0" fontId="39" fillId="0" borderId="126" xfId="0" applyFont="1" applyBorder="1" applyAlignment="1" applyProtection="1">
      <alignment horizontal="center" vertical="center"/>
      <protection/>
    </xf>
    <xf numFmtId="0" fontId="39" fillId="0" borderId="127" xfId="0" applyFont="1" applyBorder="1" applyAlignment="1" applyProtection="1">
      <alignment horizontal="center" vertical="center"/>
      <protection/>
    </xf>
    <xf numFmtId="0" fontId="42" fillId="0" borderId="128" xfId="0" applyFont="1" applyBorder="1" applyAlignment="1" applyProtection="1">
      <alignment horizontal="center" vertical="center"/>
      <protection/>
    </xf>
    <xf numFmtId="0" fontId="39" fillId="0" borderId="45" xfId="0" applyFont="1" applyBorder="1" applyAlignment="1" applyProtection="1">
      <alignment vertical="center"/>
      <protection/>
    </xf>
    <xf numFmtId="0" fontId="39" fillId="0" borderId="79" xfId="0" applyFont="1" applyBorder="1" applyAlignment="1" applyProtection="1">
      <alignment horizontal="center" vertical="center"/>
      <protection/>
    </xf>
    <xf numFmtId="0" fontId="39" fillId="0" borderId="55" xfId="0" applyFont="1" applyBorder="1" applyAlignment="1" applyProtection="1">
      <alignment horizontal="center" vertical="center"/>
      <protection/>
    </xf>
    <xf numFmtId="0" fontId="40" fillId="0" borderId="55" xfId="0" applyFont="1" applyBorder="1" applyAlignment="1" applyProtection="1">
      <alignment horizontal="center" vertical="center"/>
      <protection/>
    </xf>
    <xf numFmtId="0" fontId="40" fillId="0" borderId="80" xfId="0" applyFont="1" applyBorder="1" applyAlignment="1" applyProtection="1">
      <alignment horizontal="center" vertical="center"/>
      <protection/>
    </xf>
    <xf numFmtId="0" fontId="39" fillId="0" borderId="129" xfId="0" applyFont="1" applyBorder="1" applyAlignment="1" applyProtection="1">
      <alignment horizontal="center" vertical="center"/>
      <protection/>
    </xf>
    <xf numFmtId="0" fontId="39" fillId="0" borderId="130" xfId="0" applyFont="1" applyBorder="1" applyAlignment="1" applyProtection="1">
      <alignment horizontal="center" vertical="center"/>
      <protection/>
    </xf>
    <xf numFmtId="0" fontId="39" fillId="0" borderId="80" xfId="0" applyFont="1" applyBorder="1" applyAlignment="1" applyProtection="1">
      <alignment horizontal="center" vertical="center"/>
      <protection/>
    </xf>
    <xf numFmtId="0" fontId="42" fillId="0" borderId="131" xfId="0" applyFont="1" applyBorder="1" applyAlignment="1" applyProtection="1">
      <alignment horizontal="center" vertical="center"/>
      <protection/>
    </xf>
    <xf numFmtId="0" fontId="39" fillId="0" borderId="132" xfId="0" applyFont="1" applyBorder="1" applyAlignment="1" applyProtection="1">
      <alignment vertical="center"/>
      <protection/>
    </xf>
    <xf numFmtId="0" fontId="39" fillId="0" borderId="133" xfId="0" applyFont="1" applyBorder="1" applyAlignment="1" applyProtection="1">
      <alignment horizontal="center" vertical="center"/>
      <protection/>
    </xf>
    <xf numFmtId="0" fontId="39" fillId="0" borderId="134" xfId="0" applyFont="1" applyBorder="1" applyAlignment="1" applyProtection="1">
      <alignment horizontal="center" vertical="center"/>
      <protection/>
    </xf>
    <xf numFmtId="0" fontId="40" fillId="0" borderId="135" xfId="0" applyFont="1" applyBorder="1" applyAlignment="1" applyProtection="1">
      <alignment horizontal="center" vertical="center"/>
      <protection/>
    </xf>
    <xf numFmtId="0" fontId="39" fillId="0" borderId="136" xfId="0" applyFont="1" applyBorder="1" applyAlignment="1" applyProtection="1">
      <alignment horizontal="center" vertical="center"/>
      <protection/>
    </xf>
    <xf numFmtId="0" fontId="39" fillId="0" borderId="137"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118" xfId="0" applyFont="1" applyFill="1" applyBorder="1" applyAlignment="1" applyProtection="1">
      <alignment horizontal="center" vertical="center"/>
      <protection/>
    </xf>
    <xf numFmtId="0" fontId="19" fillId="0" borderId="120" xfId="0" applyFont="1" applyBorder="1" applyAlignment="1" applyProtection="1">
      <alignment horizontal="center" vertical="center" wrapText="1"/>
      <protection/>
    </xf>
    <xf numFmtId="0" fontId="19" fillId="0" borderId="121" xfId="0" applyFont="1" applyBorder="1" applyAlignment="1" applyProtection="1">
      <alignment horizontal="center" vertical="center" wrapText="1"/>
      <protection/>
    </xf>
    <xf numFmtId="0" fontId="19" fillId="0" borderId="122" xfId="0" applyFont="1" applyBorder="1" applyAlignment="1" applyProtection="1">
      <alignment horizontal="center" vertical="center" wrapText="1"/>
      <protection/>
    </xf>
    <xf numFmtId="0" fontId="19" fillId="0" borderId="120" xfId="0" applyFont="1" applyBorder="1" applyAlignment="1" applyProtection="1">
      <alignment horizontal="center" vertical="center"/>
      <protection/>
    </xf>
    <xf numFmtId="0" fontId="19" fillId="0" borderId="121" xfId="0" applyFont="1" applyBorder="1" applyAlignment="1" applyProtection="1">
      <alignment horizontal="center" vertical="center"/>
      <protection/>
    </xf>
    <xf numFmtId="0" fontId="19" fillId="0" borderId="123" xfId="0" applyFont="1" applyBorder="1" applyAlignment="1" applyProtection="1">
      <alignment horizontal="center" vertical="center"/>
      <protection/>
    </xf>
    <xf numFmtId="0" fontId="42" fillId="0" borderId="138" xfId="0" applyFont="1" applyBorder="1" applyAlignment="1" applyProtection="1">
      <alignment horizontal="center" vertical="center"/>
      <protection/>
    </xf>
    <xf numFmtId="0" fontId="39" fillId="0" borderId="105" xfId="0" applyFont="1" applyBorder="1" applyAlignment="1" applyProtection="1">
      <alignment horizontal="left" vertical="center"/>
      <protection/>
    </xf>
    <xf numFmtId="0" fontId="39" fillId="0" borderId="80" xfId="0" applyFont="1" applyBorder="1" applyAlignment="1" applyProtection="1">
      <alignment vertical="center"/>
      <protection/>
    </xf>
    <xf numFmtId="0" fontId="39" fillId="0" borderId="135" xfId="0" applyFont="1" applyBorder="1" applyAlignment="1" applyProtection="1">
      <alignment vertical="center"/>
      <protection/>
    </xf>
    <xf numFmtId="0" fontId="0" fillId="0" borderId="0" xfId="0" applyFill="1" applyBorder="1" applyAlignment="1">
      <alignment wrapText="1"/>
    </xf>
    <xf numFmtId="0" fontId="16" fillId="0" borderId="0" xfId="0" applyFont="1" applyFill="1" applyBorder="1" applyAlignment="1">
      <alignment wrapText="1"/>
    </xf>
    <xf numFmtId="2" fontId="0" fillId="0" borderId="0" xfId="0" applyNumberFormat="1" applyAlignment="1">
      <alignment wrapText="1"/>
    </xf>
    <xf numFmtId="0" fontId="54" fillId="0" borderId="0" xfId="0" applyFont="1" applyFill="1" applyBorder="1" applyAlignment="1">
      <alignment horizontal="right" wrapText="1"/>
    </xf>
    <xf numFmtId="2" fontId="16" fillId="0" borderId="0" xfId="0" applyNumberFormat="1" applyFont="1" applyFill="1" applyBorder="1" applyAlignment="1">
      <alignment wrapText="1"/>
    </xf>
    <xf numFmtId="2" fontId="0" fillId="0" borderId="0" xfId="0" applyNumberFormat="1" applyBorder="1" applyAlignment="1">
      <alignment wrapText="1"/>
    </xf>
    <xf numFmtId="0" fontId="11" fillId="38" borderId="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16" fillId="0" borderId="0" xfId="0" applyFont="1" applyAlignment="1">
      <alignment horizontal="left" wrapText="1"/>
    </xf>
    <xf numFmtId="0" fontId="0" fillId="0" borderId="0" xfId="0" applyAlignment="1">
      <alignment wrapText="1"/>
    </xf>
    <xf numFmtId="0" fontId="34" fillId="0" borderId="0" xfId="53" applyFont="1" applyAlignment="1" applyProtection="1">
      <alignment horizontal="left" wrapText="1"/>
      <protection locked="0"/>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16" fillId="0" borderId="0" xfId="0" applyFont="1" applyBorder="1" applyAlignment="1">
      <alignment horizontal="left" vertical="top" wrapText="1"/>
    </xf>
    <xf numFmtId="0" fontId="0" fillId="0" borderId="0" xfId="0" applyFill="1" applyAlignment="1">
      <alignment horizontal="center" vertical="center"/>
    </xf>
    <xf numFmtId="0" fontId="11" fillId="36" borderId="0" xfId="0" applyFont="1" applyFill="1" applyBorder="1" applyAlignment="1">
      <alignment horizontal="center" vertical="center"/>
    </xf>
    <xf numFmtId="14" fontId="15" fillId="33" borderId="42" xfId="0" applyNumberFormat="1" applyFont="1" applyFill="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11" fillId="36" borderId="140" xfId="0" applyFont="1" applyFill="1" applyBorder="1" applyAlignment="1" applyProtection="1">
      <alignment horizontal="center" vertical="center" wrapText="1"/>
      <protection/>
    </xf>
    <xf numFmtId="0" fontId="11" fillId="36" borderId="141" xfId="0" applyFont="1" applyFill="1" applyBorder="1" applyAlignment="1" applyProtection="1">
      <alignment horizontal="center" vertical="center" wrapText="1"/>
      <protection/>
    </xf>
    <xf numFmtId="0" fontId="11" fillId="36" borderId="142" xfId="0" applyFont="1" applyFill="1" applyBorder="1" applyAlignment="1" applyProtection="1">
      <alignment horizontal="center" vertical="center" wrapText="1"/>
      <protection/>
    </xf>
    <xf numFmtId="0" fontId="37" fillId="36" borderId="0" xfId="0" applyFont="1" applyFill="1" applyAlignment="1">
      <alignment horizontal="center" vertical="center" wrapText="1"/>
    </xf>
    <xf numFmtId="0" fontId="15" fillId="33" borderId="73" xfId="0" applyFont="1" applyFill="1" applyBorder="1" applyAlignment="1" applyProtection="1">
      <alignment horizontal="center" vertical="center" wrapText="1"/>
      <protection locked="0"/>
    </xf>
    <xf numFmtId="0" fontId="16" fillId="0" borderId="73" xfId="0" applyFont="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42" fillId="0" borderId="89" xfId="0" applyFont="1" applyFill="1" applyBorder="1" applyAlignment="1" applyProtection="1">
      <alignment horizontal="center" vertical="center" wrapText="1"/>
      <protection/>
    </xf>
    <xf numFmtId="0" fontId="42" fillId="0" borderId="91" xfId="0" applyFont="1" applyFill="1" applyBorder="1" applyAlignment="1" applyProtection="1">
      <alignment horizontal="center" vertical="center" wrapText="1"/>
      <protection/>
    </xf>
    <xf numFmtId="0" fontId="16" fillId="0" borderId="87" xfId="0" applyFont="1" applyBorder="1" applyAlignment="1" applyProtection="1">
      <alignment horizontal="left" indent="1"/>
      <protection/>
    </xf>
    <xf numFmtId="0" fontId="0" fillId="0" borderId="88" xfId="0" applyBorder="1" applyAlignment="1">
      <alignment horizontal="left" indent="1"/>
    </xf>
    <xf numFmtId="0" fontId="16" fillId="0" borderId="89" xfId="0" applyFont="1" applyBorder="1" applyAlignment="1" applyProtection="1">
      <alignment horizontal="left" indent="1"/>
      <protection/>
    </xf>
    <xf numFmtId="0" fontId="0" fillId="0" borderId="91" xfId="0" applyBorder="1" applyAlignment="1">
      <alignment horizontal="left" indent="1"/>
    </xf>
    <xf numFmtId="0" fontId="16" fillId="0" borderId="84" xfId="0" applyFont="1" applyBorder="1" applyAlignment="1" applyProtection="1">
      <alignment horizontal="left" indent="1"/>
      <protection/>
    </xf>
    <xf numFmtId="0" fontId="0" fillId="0" borderId="86" xfId="0" applyBorder="1" applyAlignment="1">
      <alignment horizontal="left" indent="1"/>
    </xf>
    <xf numFmtId="0" fontId="42" fillId="0" borderId="22"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7" fillId="36" borderId="143" xfId="0" applyFont="1" applyFill="1" applyBorder="1" applyAlignment="1" applyProtection="1">
      <alignment horizontal="center" vertical="center"/>
      <protection/>
    </xf>
    <xf numFmtId="0" fontId="46" fillId="36" borderId="144" xfId="0" applyFont="1" applyFill="1" applyBorder="1" applyAlignment="1" applyProtection="1">
      <alignment horizontal="center" vertical="center"/>
      <protection/>
    </xf>
    <xf numFmtId="0" fontId="42" fillId="0" borderId="145" xfId="0" applyFont="1" applyFill="1" applyBorder="1" applyAlignment="1" applyProtection="1">
      <alignment horizontal="center" vertical="center" wrapText="1"/>
      <protection/>
    </xf>
    <xf numFmtId="0" fontId="47" fillId="36" borderId="146" xfId="0" applyFont="1" applyFill="1" applyBorder="1" applyAlignment="1" applyProtection="1">
      <alignment horizontal="center" vertical="center"/>
      <protection/>
    </xf>
    <xf numFmtId="0" fontId="46" fillId="36" borderId="146" xfId="0" applyFont="1" applyFill="1" applyBorder="1" applyAlignment="1" applyProtection="1">
      <alignment horizontal="center" vertical="center"/>
      <protection/>
    </xf>
    <xf numFmtId="0" fontId="42" fillId="0" borderId="144" xfId="0" applyFont="1" applyFill="1" applyBorder="1" applyAlignment="1" applyProtection="1">
      <alignment horizontal="center"/>
      <protection/>
    </xf>
    <xf numFmtId="0" fontId="16" fillId="0" borderId="144" xfId="0" applyFont="1" applyFill="1" applyBorder="1" applyAlignment="1" applyProtection="1">
      <alignment horizontal="center"/>
      <protection/>
    </xf>
    <xf numFmtId="0" fontId="42" fillId="0" borderId="0" xfId="0" applyFont="1" applyFill="1" applyBorder="1" applyAlignment="1" applyProtection="1">
      <alignment horizontal="center" vertical="center" wrapText="1"/>
      <protection/>
    </xf>
    <xf numFmtId="0" fontId="19" fillId="0" borderId="147" xfId="0" applyFont="1" applyFill="1" applyBorder="1" applyAlignment="1" applyProtection="1">
      <alignment horizontal="center"/>
      <protection/>
    </xf>
    <xf numFmtId="0" fontId="23" fillId="0" borderId="147" xfId="0" applyFont="1" applyFill="1" applyBorder="1" applyAlignment="1">
      <alignment horizontal="center"/>
    </xf>
    <xf numFmtId="0" fontId="47" fillId="36" borderId="148" xfId="0" applyFont="1" applyFill="1" applyBorder="1" applyAlignment="1" applyProtection="1">
      <alignment horizontal="center" vertical="center"/>
      <protection/>
    </xf>
    <xf numFmtId="0" fontId="19" fillId="0" borderId="149" xfId="0" applyFont="1" applyFill="1" applyBorder="1" applyAlignment="1" applyProtection="1">
      <alignment horizontal="center"/>
      <protection/>
    </xf>
    <xf numFmtId="0" fontId="23" fillId="0" borderId="150" xfId="0" applyFont="1" applyFill="1" applyBorder="1" applyAlignment="1">
      <alignment horizontal="center"/>
    </xf>
    <xf numFmtId="0" fontId="42" fillId="0" borderId="151" xfId="0" applyFont="1" applyFill="1" applyBorder="1" applyAlignment="1" applyProtection="1">
      <alignment horizontal="center" vertical="center" wrapText="1"/>
      <protection/>
    </xf>
    <xf numFmtId="0" fontId="42" fillId="0" borderId="152" xfId="0" applyFont="1" applyFill="1" applyBorder="1" applyAlignment="1" applyProtection="1">
      <alignment horizontal="center" vertical="center" wrapText="1"/>
      <protection/>
    </xf>
    <xf numFmtId="0" fontId="42" fillId="0" borderId="87" xfId="0" applyFont="1" applyFill="1" applyBorder="1" applyAlignment="1" applyProtection="1">
      <alignment horizontal="center" vertical="center" wrapText="1"/>
      <protection/>
    </xf>
    <xf numFmtId="0" fontId="42" fillId="0" borderId="88" xfId="0" applyFont="1" applyFill="1" applyBorder="1" applyAlignment="1" applyProtection="1">
      <alignment horizontal="center" vertical="center" wrapText="1"/>
      <protection/>
    </xf>
    <xf numFmtId="0" fontId="19" fillId="0" borderId="92" xfId="0" applyFont="1" applyFill="1" applyBorder="1" applyAlignment="1" applyProtection="1">
      <alignment horizontal="center"/>
      <protection/>
    </xf>
    <xf numFmtId="0" fontId="23" fillId="0" borderId="92" xfId="0" applyFont="1" applyFill="1" applyBorder="1" applyAlignment="1">
      <alignment horizontal="center"/>
    </xf>
    <xf numFmtId="0" fontId="46" fillId="36" borderId="143" xfId="0" applyFont="1" applyFill="1" applyBorder="1" applyAlignment="1" applyProtection="1">
      <alignment horizontal="center" vertical="center"/>
      <protection/>
    </xf>
    <xf numFmtId="0" fontId="47" fillId="36" borderId="144" xfId="0" applyFont="1" applyFill="1" applyBorder="1" applyAlignment="1" applyProtection="1">
      <alignment horizontal="center" vertical="center"/>
      <protection/>
    </xf>
    <xf numFmtId="0" fontId="46" fillId="36" borderId="148" xfId="0" applyFont="1" applyFill="1" applyBorder="1" applyAlignment="1" applyProtection="1">
      <alignment horizontal="center" vertical="center"/>
      <protection/>
    </xf>
    <xf numFmtId="0" fontId="52" fillId="0" borderId="0" xfId="0" applyFont="1" applyAlignment="1" applyProtection="1">
      <alignment horizontal="right" vertical="center"/>
      <protection locked="0"/>
    </xf>
    <xf numFmtId="0" fontId="0" fillId="0" borderId="0" xfId="0" applyAlignment="1">
      <alignment horizontal="right" vertical="center"/>
    </xf>
    <xf numFmtId="0" fontId="18" fillId="0" borderId="0" xfId="0" applyFont="1" applyBorder="1" applyAlignment="1" applyProtection="1">
      <alignment horizontal="left" vertical="center" wrapText="1"/>
      <protection locked="0"/>
    </xf>
    <xf numFmtId="0" fontId="16" fillId="0" borderId="0" xfId="0" applyFont="1" applyBorder="1" applyAlignment="1">
      <alignment vertical="center" wrapText="1"/>
    </xf>
    <xf numFmtId="179" fontId="21" fillId="0" borderId="0" xfId="0" applyNumberFormat="1" applyFont="1" applyAlignment="1" applyProtection="1">
      <alignment horizontal="left" wrapText="1"/>
      <protection locked="0"/>
    </xf>
    <xf numFmtId="179" fontId="21" fillId="0" borderId="0" xfId="0" applyNumberFormat="1" applyFont="1" applyAlignment="1">
      <alignment horizontal="left" wrapText="1"/>
    </xf>
    <xf numFmtId="0" fontId="21" fillId="0" borderId="0" xfId="0" applyFont="1" applyAlignment="1" applyProtection="1">
      <alignment horizontal="left" vertical="center" wrapText="1"/>
      <protection locked="0"/>
    </xf>
    <xf numFmtId="0" fontId="17" fillId="0" borderId="0" xfId="0" applyFont="1" applyAlignment="1" applyProtection="1">
      <alignment horizontal="left" wrapText="1"/>
      <protection locked="0"/>
    </xf>
    <xf numFmtId="0" fontId="38" fillId="0" borderId="0" xfId="0" applyFont="1" applyAlignment="1" applyProtection="1">
      <alignment horizontal="left" wrapText="1"/>
      <protection locked="0"/>
    </xf>
    <xf numFmtId="0" fontId="50" fillId="36" borderId="153" xfId="0" applyFont="1" applyFill="1" applyBorder="1" applyAlignment="1" applyProtection="1">
      <alignment horizontal="center" vertical="center" textRotation="90"/>
      <protection locked="0"/>
    </xf>
    <xf numFmtId="0" fontId="50" fillId="36" borderId="154" xfId="0" applyFont="1" applyFill="1" applyBorder="1" applyAlignment="1" applyProtection="1">
      <alignment horizontal="center" vertical="center" textRotation="90"/>
      <protection locked="0"/>
    </xf>
    <xf numFmtId="0" fontId="16" fillId="0" borderId="87" xfId="0" applyFont="1" applyFill="1" applyBorder="1" applyAlignment="1" applyProtection="1">
      <alignment horizontal="left" indent="1"/>
      <protection/>
    </xf>
    <xf numFmtId="0" fontId="40" fillId="0" borderId="85" xfId="0" applyFont="1" applyBorder="1" applyAlignment="1" applyProtection="1">
      <alignment horizontal="right" vertical="center" wrapText="1"/>
      <protection locked="0"/>
    </xf>
    <xf numFmtId="0" fontId="0" fillId="0" borderId="85" xfId="0" applyBorder="1" applyAlignment="1">
      <alignment vertical="center" wrapText="1"/>
    </xf>
    <xf numFmtId="0" fontId="0" fillId="0" borderId="0" xfId="0" applyAlignment="1">
      <alignment vertical="center" wrapText="1"/>
    </xf>
    <xf numFmtId="0" fontId="21" fillId="0" borderId="0" xfId="0" applyFont="1" applyBorder="1" applyAlignment="1" applyProtection="1">
      <alignment horizontal="left" vertical="center"/>
      <protection locked="0"/>
    </xf>
    <xf numFmtId="0" fontId="0" fillId="0" borderId="0" xfId="0" applyAlignment="1">
      <alignment horizontal="left" vertical="center"/>
    </xf>
    <xf numFmtId="0" fontId="50" fillId="36" borderId="155" xfId="0" applyFont="1" applyFill="1" applyBorder="1" applyAlignment="1" applyProtection="1">
      <alignment horizontal="center" vertical="center" textRotation="90"/>
      <protection locked="0"/>
    </xf>
    <xf numFmtId="0" fontId="16" fillId="0" borderId="156" xfId="0" applyFont="1" applyFill="1" applyBorder="1" applyAlignment="1" applyProtection="1">
      <alignment horizontal="center"/>
      <protection/>
    </xf>
    <xf numFmtId="0" fontId="23" fillId="0" borderId="149" xfId="0" applyFont="1" applyFill="1" applyBorder="1" applyAlignment="1">
      <alignment horizontal="center"/>
    </xf>
    <xf numFmtId="0" fontId="0" fillId="0" borderId="100" xfId="0" applyFont="1" applyBorder="1" applyAlignment="1" applyProtection="1">
      <alignment horizontal="center" vertical="center" wrapText="1"/>
      <protection locked="0"/>
    </xf>
    <xf numFmtId="0" fontId="0" fillId="0" borderId="157"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158"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159"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4" fillId="39" borderId="158"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4" fillId="35" borderId="158"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33" borderId="56" xfId="0" applyFont="1" applyFill="1" applyBorder="1" applyAlignment="1">
      <alignment horizontal="center" vertical="center" wrapText="1"/>
    </xf>
    <xf numFmtId="0" fontId="0" fillId="0" borderId="160" xfId="0" applyBorder="1" applyAlignment="1">
      <alignment horizontal="center" vertical="center"/>
    </xf>
    <xf numFmtId="0" fontId="0" fillId="0" borderId="54" xfId="0" applyBorder="1" applyAlignment="1">
      <alignment horizontal="center" vertical="center"/>
    </xf>
    <xf numFmtId="0" fontId="21" fillId="0" borderId="0" xfId="0" applyFont="1" applyBorder="1" applyAlignment="1">
      <alignment horizontal="left"/>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8" fontId="23" fillId="0" borderId="0" xfId="0" applyNumberFormat="1" applyFont="1" applyBorder="1" applyAlignment="1">
      <alignment horizontal="left" wrapText="1"/>
    </xf>
    <xf numFmtId="0" fontId="23" fillId="0" borderId="0" xfId="0" applyFont="1" applyBorder="1" applyAlignment="1">
      <alignment wrapText="1"/>
    </xf>
    <xf numFmtId="0" fontId="29" fillId="37" borderId="0" xfId="0" applyFont="1" applyFill="1" applyAlignment="1" applyProtection="1">
      <alignment horizontal="center" vertical="center" wrapText="1"/>
      <protection locked="0"/>
    </xf>
    <xf numFmtId="0" fontId="0" fillId="0" borderId="0" xfId="0" applyAlignment="1">
      <alignment/>
    </xf>
    <xf numFmtId="0" fontId="8" fillId="0" borderId="161" xfId="0" applyFont="1" applyBorder="1" applyAlignment="1" applyProtection="1">
      <alignment horizontal="center" vertical="center"/>
      <protection locked="0"/>
    </xf>
    <xf numFmtId="0" fontId="8" fillId="0" borderId="162" xfId="0" applyFont="1" applyBorder="1" applyAlignment="1" applyProtection="1">
      <alignment horizontal="center" vertical="center"/>
      <protection locked="0"/>
    </xf>
    <xf numFmtId="0" fontId="8" fillId="0" borderId="163" xfId="0" applyFont="1" applyBorder="1" applyAlignment="1" applyProtection="1">
      <alignment horizontal="center" vertical="center"/>
      <protection locked="0"/>
    </xf>
    <xf numFmtId="0" fontId="8" fillId="0" borderId="164" xfId="0" applyFont="1" applyBorder="1" applyAlignment="1" applyProtection="1">
      <alignment horizontal="center" vertical="center"/>
      <protection locked="0"/>
    </xf>
    <xf numFmtId="0" fontId="26" fillId="0" borderId="161" xfId="0" applyFont="1" applyBorder="1" applyAlignment="1" applyProtection="1">
      <alignment horizontal="center" vertical="center" textRotation="90" wrapText="1"/>
      <protection locked="0"/>
    </xf>
    <xf numFmtId="0" fontId="26" fillId="0" borderId="162" xfId="0" applyFont="1" applyBorder="1" applyAlignment="1" applyProtection="1">
      <alignment horizontal="center" vertical="center" textRotation="90" wrapText="1"/>
      <protection locked="0"/>
    </xf>
    <xf numFmtId="0" fontId="26" fillId="0" borderId="165" xfId="0" applyFont="1" applyBorder="1" applyAlignment="1" applyProtection="1">
      <alignment horizontal="center" vertical="center" textRotation="90" wrapText="1"/>
      <protection locked="0"/>
    </xf>
    <xf numFmtId="0" fontId="22" fillId="0" borderId="164" xfId="0"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0" fontId="22" fillId="0" borderId="166"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6"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2" fillId="0" borderId="167"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5" fillId="0" borderId="168" xfId="0" applyFont="1" applyBorder="1" applyAlignment="1" applyProtection="1">
      <alignment horizontal="center" vertical="center" textRotation="45"/>
      <protection locked="0"/>
    </xf>
    <xf numFmtId="0" fontId="25" fillId="0" borderId="72" xfId="0" applyFont="1" applyBorder="1" applyAlignment="1" applyProtection="1">
      <alignment horizontal="center" vertical="center" textRotation="45"/>
      <protection locked="0"/>
    </xf>
    <xf numFmtId="0" fontId="25" fillId="0" borderId="169"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14" fillId="0" borderId="170" xfId="0" applyFont="1" applyBorder="1" applyAlignment="1" applyProtection="1">
      <alignment horizontal="center" vertical="center" wrapText="1"/>
      <protection/>
    </xf>
    <xf numFmtId="0" fontId="14" fillId="0" borderId="171" xfId="0" applyFont="1" applyBorder="1" applyAlignment="1" applyProtection="1">
      <alignment horizontal="center" vertical="center" wrapText="1"/>
      <protection/>
    </xf>
    <xf numFmtId="0" fontId="14" fillId="0" borderId="172" xfId="0" applyFont="1" applyBorder="1" applyAlignment="1" applyProtection="1">
      <alignment horizontal="center" vertical="center" wrapText="1"/>
      <protection/>
    </xf>
    <xf numFmtId="0" fontId="14" fillId="0" borderId="88" xfId="0" applyFont="1" applyBorder="1" applyAlignment="1" applyProtection="1">
      <alignment horizontal="center" vertical="center" wrapText="1"/>
      <protection/>
    </xf>
    <xf numFmtId="0" fontId="24" fillId="0" borderId="173" xfId="0" applyFont="1" applyBorder="1" applyAlignment="1" applyProtection="1">
      <alignment horizontal="center" vertical="center" wrapText="1"/>
      <protection/>
    </xf>
    <xf numFmtId="0" fontId="24" fillId="0" borderId="91"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9" fillId="0" borderId="55" xfId="0" applyFont="1" applyBorder="1" applyAlignment="1" applyProtection="1">
      <alignment horizontal="center" vertical="center"/>
      <protection/>
    </xf>
    <xf numFmtId="0" fontId="16" fillId="0" borderId="0" xfId="0" applyFont="1" applyAlignment="1" applyProtection="1">
      <alignment horizontal="right" wrapText="1"/>
      <protection/>
    </xf>
    <xf numFmtId="0" fontId="39" fillId="0" borderId="134" xfId="0" applyFont="1" applyBorder="1" applyAlignment="1" applyProtection="1">
      <alignment horizontal="center" vertical="center"/>
      <protection/>
    </xf>
    <xf numFmtId="0" fontId="19" fillId="0" borderId="121" xfId="0" applyFont="1" applyBorder="1" applyAlignment="1" applyProtection="1">
      <alignment horizontal="center" vertical="center" wrapText="1"/>
      <protection/>
    </xf>
    <xf numFmtId="0" fontId="19" fillId="0" borderId="121" xfId="0" applyFont="1" applyBorder="1" applyAlignment="1" applyProtection="1">
      <alignment horizontal="center" vertical="center"/>
      <protection/>
    </xf>
    <xf numFmtId="0" fontId="39" fillId="0" borderId="77" xfId="0" applyFont="1" applyBorder="1" applyAlignment="1" applyProtection="1">
      <alignment horizontal="center" vertical="center"/>
      <protection/>
    </xf>
    <xf numFmtId="0" fontId="16" fillId="0" borderId="94" xfId="0" applyFont="1" applyBorder="1" applyAlignment="1" applyProtection="1">
      <alignment horizontal="center" vertical="center" textRotation="90" wrapText="1"/>
      <protection/>
    </xf>
    <xf numFmtId="0" fontId="16" fillId="0" borderId="98" xfId="0" applyFont="1" applyBorder="1" applyAlignment="1" applyProtection="1">
      <alignment horizontal="center" vertical="center" textRotation="90" wrapText="1"/>
      <protection/>
    </xf>
    <xf numFmtId="0" fontId="16" fillId="0" borderId="160" xfId="0" applyFont="1" applyBorder="1" applyAlignment="1" applyProtection="1">
      <alignment horizontal="center" vertical="center" textRotation="90" wrapText="1"/>
      <protection/>
    </xf>
    <xf numFmtId="0" fontId="16" fillId="0" borderId="174" xfId="0" applyFont="1" applyBorder="1" applyAlignment="1" applyProtection="1">
      <alignment horizontal="center" vertical="center" textRotation="90" wrapText="1"/>
      <protection/>
    </xf>
    <xf numFmtId="0" fontId="16" fillId="0" borderId="175" xfId="0" applyFont="1" applyBorder="1" applyAlignment="1" applyProtection="1">
      <alignment horizontal="center" vertical="center" textRotation="90" wrapText="1"/>
      <protection/>
    </xf>
    <xf numFmtId="0" fontId="16" fillId="0" borderId="176" xfId="0" applyFont="1" applyBorder="1" applyAlignment="1" applyProtection="1">
      <alignment horizontal="center" vertical="center" textRotation="90" wrapText="1"/>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01" xfId="0" applyFont="1" applyBorder="1" applyAlignment="1" applyProtection="1">
      <alignment horizontal="center" vertical="center" textRotation="90" wrapText="1"/>
      <protection/>
    </xf>
    <xf numFmtId="0" fontId="16" fillId="0" borderId="103" xfId="0" applyFont="1" applyBorder="1" applyAlignment="1" applyProtection="1">
      <alignment horizontal="center" vertical="center" textRotation="90" wrapText="1"/>
      <protection/>
    </xf>
    <xf numFmtId="0" fontId="41" fillId="0" borderId="179" xfId="0" applyFont="1" applyBorder="1" applyAlignment="1" applyProtection="1">
      <alignment horizontal="center" vertical="center" textRotation="90" wrapText="1"/>
      <protection/>
    </xf>
    <xf numFmtId="0" fontId="41" fillId="0" borderId="180" xfId="0" applyFont="1" applyBorder="1" applyAlignment="1" applyProtection="1">
      <alignment horizontal="center" vertical="center" textRotation="90" wrapText="1"/>
      <protection/>
    </xf>
    <xf numFmtId="0" fontId="46" fillId="36" borderId="181" xfId="0" applyFont="1" applyFill="1" applyBorder="1" applyAlignment="1" applyProtection="1">
      <alignment horizontal="center" vertical="center"/>
      <protection/>
    </xf>
    <xf numFmtId="0" fontId="46" fillId="36" borderId="182" xfId="0" applyFont="1" applyFill="1" applyBorder="1" applyAlignment="1" applyProtection="1">
      <alignment horizontal="center" vertical="center"/>
      <protection/>
    </xf>
    <xf numFmtId="0" fontId="46" fillId="36" borderId="183" xfId="0" applyFont="1" applyFill="1" applyBorder="1" applyAlignment="1" applyProtection="1">
      <alignment horizontal="center" vertical="center"/>
      <protection/>
    </xf>
    <xf numFmtId="0" fontId="46" fillId="36" borderId="184" xfId="0" applyFont="1" applyFill="1" applyBorder="1" applyAlignment="1" applyProtection="1">
      <alignment horizontal="center" vertical="center"/>
      <protection/>
    </xf>
    <xf numFmtId="0" fontId="16" fillId="0" borderId="93" xfId="0" applyFont="1" applyBorder="1" applyAlignment="1" applyProtection="1">
      <alignment horizontal="center" vertical="center" textRotation="90" wrapText="1"/>
      <protection/>
    </xf>
    <xf numFmtId="0" fontId="16" fillId="0" borderId="97" xfId="0" applyFont="1" applyBorder="1" applyAlignment="1" applyProtection="1">
      <alignment horizontal="center" vertical="center" textRotation="90" wrapText="1"/>
      <protection/>
    </xf>
    <xf numFmtId="0" fontId="19" fillId="0" borderId="121"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protection/>
    </xf>
    <xf numFmtId="0" fontId="16" fillId="0" borderId="185" xfId="0" applyFont="1" applyBorder="1" applyAlignment="1" applyProtection="1">
      <alignment horizontal="center" vertical="center" textRotation="90" wrapText="1"/>
      <protection/>
    </xf>
    <xf numFmtId="0" fontId="16" fillId="0" borderId="186" xfId="0" applyFont="1" applyBorder="1" applyAlignment="1" applyProtection="1">
      <alignment horizontal="center" vertical="center" textRotation="90" wrapText="1"/>
      <protection/>
    </xf>
    <xf numFmtId="0" fontId="16" fillId="0" borderId="187" xfId="0" applyFont="1" applyBorder="1" applyAlignment="1" applyProtection="1">
      <alignment horizontal="center" vertical="center" textRotation="90" wrapText="1"/>
      <protection/>
    </xf>
    <xf numFmtId="0" fontId="16" fillId="0" borderId="54"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73" xfId="0" applyFont="1" applyBorder="1" applyAlignment="1" applyProtection="1">
      <alignment horizontal="center" vertical="center" textRotation="90" wrapText="1"/>
      <protection/>
    </xf>
    <xf numFmtId="0" fontId="41" fillId="0" borderId="188" xfId="0" applyFont="1" applyBorder="1" applyAlignment="1" applyProtection="1">
      <alignment horizontal="center" vertical="center" textRotation="90" wrapText="1"/>
      <protection/>
    </xf>
    <xf numFmtId="0" fontId="16" fillId="0" borderId="104" xfId="0" applyFont="1" applyBorder="1" applyAlignment="1" applyProtection="1">
      <alignment horizontal="center" vertical="center" textRotation="90" wrapText="1"/>
      <protection/>
    </xf>
    <xf numFmtId="0" fontId="41" fillId="0" borderId="189" xfId="0" applyFont="1" applyBorder="1" applyAlignment="1" applyProtection="1">
      <alignment horizontal="center" vertical="center" textRotation="90" wrapText="1"/>
      <protection/>
    </xf>
    <xf numFmtId="0" fontId="41" fillId="0" borderId="190" xfId="0" applyFont="1" applyBorder="1" applyAlignment="1" applyProtection="1">
      <alignment horizontal="center" vertical="center" textRotation="90" wrapText="1"/>
      <protection/>
    </xf>
    <xf numFmtId="0" fontId="16" fillId="0" borderId="108" xfId="0" applyFont="1" applyBorder="1" applyAlignment="1" applyProtection="1">
      <alignment horizontal="center" vertical="center" textRotation="90" wrapText="1"/>
      <protection/>
    </xf>
    <xf numFmtId="0" fontId="16" fillId="0" borderId="105" xfId="0" applyFont="1" applyBorder="1" applyAlignment="1" applyProtection="1">
      <alignment horizontal="center" vertical="center" textRotation="90" wrapText="1"/>
      <protection/>
    </xf>
    <xf numFmtId="0" fontId="32" fillId="0" borderId="0" xfId="0" applyFont="1" applyFill="1" applyAlignment="1">
      <alignment horizontal="center" vertical="center" wrapText="1"/>
    </xf>
    <xf numFmtId="0" fontId="54" fillId="0" borderId="0" xfId="0" applyFont="1" applyFill="1" applyBorder="1" applyAlignment="1">
      <alignment horizontal="left" wrapText="1"/>
    </xf>
    <xf numFmtId="177" fontId="23" fillId="0" borderId="0" xfId="0" applyNumberFormat="1" applyFont="1" applyFill="1" applyBorder="1" applyAlignment="1">
      <alignment horizontal="left" vertical="center" wrapText="1"/>
    </xf>
    <xf numFmtId="0" fontId="23" fillId="0" borderId="0" xfId="0" applyFont="1" applyFill="1" applyBorder="1" applyAlignment="1">
      <alignment horizontal="left" vertical="center" wrapText="1"/>
    </xf>
    <xf numFmtId="14" fontId="23" fillId="0" borderId="0"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color indexed="9"/>
      </font>
      <border>
        <left/>
        <right/>
        <top/>
        <bottom/>
      </border>
    </dxf>
    <dxf>
      <font>
        <color indexed="9"/>
      </font>
      <border>
        <left/>
        <right/>
        <top/>
        <bottom/>
      </border>
    </dxf>
    <dxf>
      <font>
        <color indexed="9"/>
      </font>
      <border>
        <left/>
        <right/>
        <top/>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ill>
        <patternFill>
          <bgColor indexed="10"/>
        </patternFill>
      </fill>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0</xdr:rowOff>
    </xdr:from>
    <xdr:to>
      <xdr:col>24</xdr:col>
      <xdr:colOff>38100</xdr:colOff>
      <xdr:row>5</xdr:row>
      <xdr:rowOff>304800</xdr:rowOff>
    </xdr:to>
    <xdr:sp>
      <xdr:nvSpPr>
        <xdr:cNvPr id="1" name="Text Box 2"/>
        <xdr:cNvSpPr txBox="1">
          <a:spLocks noChangeArrowheads="1"/>
        </xdr:cNvSpPr>
      </xdr:nvSpPr>
      <xdr:spPr>
        <a:xfrm>
          <a:off x="12639675" y="323850"/>
          <a:ext cx="3086100" cy="790575"/>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762000</xdr:colOff>
      <xdr:row>5</xdr:row>
      <xdr:rowOff>209550</xdr:rowOff>
    </xdr:from>
    <xdr:to>
      <xdr:col>20</xdr:col>
      <xdr:colOff>47625</xdr:colOff>
      <xdr:row>19</xdr:row>
      <xdr:rowOff>238125</xdr:rowOff>
    </xdr:to>
    <xdr:sp>
      <xdr:nvSpPr>
        <xdr:cNvPr id="2" name="Text Box 4"/>
        <xdr:cNvSpPr txBox="1">
          <a:spLocks noChangeArrowheads="1"/>
        </xdr:cNvSpPr>
      </xdr:nvSpPr>
      <xdr:spPr>
        <a:xfrm>
          <a:off x="8162925" y="1019175"/>
          <a:ext cx="5133975" cy="4305300"/>
        </a:xfrm>
        <a:prstGeom prst="rect">
          <a:avLst/>
        </a:prstGeom>
        <a:noFill/>
        <a:ln w="9525" cmpd="sng">
          <a:noFill/>
        </a:ln>
      </xdr:spPr>
      <xdr:txBody>
        <a:bodyPr vertOverflow="clip" wrap="square" lIns="36576" tIns="27432"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 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38100</xdr:rowOff>
    </xdr:from>
    <xdr:to>
      <xdr:col>24</xdr:col>
      <xdr:colOff>0</xdr:colOff>
      <xdr:row>20</xdr:row>
      <xdr:rowOff>114300</xdr:rowOff>
    </xdr:to>
    <xdr:sp>
      <xdr:nvSpPr>
        <xdr:cNvPr id="3" name="Text Box 11"/>
        <xdr:cNvSpPr txBox="1">
          <a:spLocks noChangeArrowheads="1"/>
        </xdr:cNvSpPr>
      </xdr:nvSpPr>
      <xdr:spPr>
        <a:xfrm>
          <a:off x="12592050" y="4924425"/>
          <a:ext cx="3095625" cy="628650"/>
        </a:xfrm>
        <a:prstGeom prst="rect">
          <a:avLst/>
        </a:prstGeom>
        <a:noFill/>
        <a:ln w="9525" cmpd="sng">
          <a:noFill/>
        </a:ln>
      </xdr:spPr>
      <xdr:txBody>
        <a:bodyPr vertOverflow="clip" wrap="square" lIns="0" tIns="27432"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723900</xdr:colOff>
      <xdr:row>21</xdr:row>
      <xdr:rowOff>0</xdr:rowOff>
    </xdr:from>
    <xdr:to>
      <xdr:col>20</xdr:col>
      <xdr:colOff>0</xdr:colOff>
      <xdr:row>30</xdr:row>
      <xdr:rowOff>142875</xdr:rowOff>
    </xdr:to>
    <xdr:sp>
      <xdr:nvSpPr>
        <xdr:cNvPr id="4" name="Text Box 12"/>
        <xdr:cNvSpPr txBox="1">
          <a:spLocks noChangeArrowheads="1"/>
        </xdr:cNvSpPr>
      </xdr:nvSpPr>
      <xdr:spPr>
        <a:xfrm>
          <a:off x="8124825" y="5638800"/>
          <a:ext cx="5124450" cy="2447925"/>
        </a:xfrm>
        <a:prstGeom prst="rect">
          <a:avLst/>
        </a:prstGeom>
        <a:noFill/>
        <a:ln w="9525" cmpd="sng">
          <a:noFill/>
        </a:ln>
      </xdr:spPr>
      <xdr:txBody>
        <a:bodyPr vertOverflow="clip" wrap="square" lIns="36576" tIns="27432"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28575</xdr:colOff>
      <xdr:row>15</xdr:row>
      <xdr:rowOff>85725</xdr:rowOff>
    </xdr:from>
    <xdr:to>
      <xdr:col>13</xdr:col>
      <xdr:colOff>390525</xdr:colOff>
      <xdr:row>18</xdr:row>
      <xdr:rowOff>104775</xdr:rowOff>
    </xdr:to>
    <xdr:pic>
      <xdr:nvPicPr>
        <xdr:cNvPr id="1" name="Picture 3" descr="Competition Manager Logo"/>
        <xdr:cNvPicPr preferRelativeResize="1">
          <a:picLocks noChangeAspect="1"/>
        </xdr:cNvPicPr>
      </xdr:nvPicPr>
      <xdr:blipFill>
        <a:blip r:embed="rId1"/>
        <a:stretch>
          <a:fillRect/>
        </a:stretch>
      </xdr:blipFill>
      <xdr:spPr>
        <a:xfrm>
          <a:off x="6324600" y="4638675"/>
          <a:ext cx="971550" cy="742950"/>
        </a:xfrm>
        <a:prstGeom prst="rect">
          <a:avLst/>
        </a:prstGeom>
        <a:noFill/>
        <a:ln w="9525" cmpd="sng">
          <a:noFill/>
        </a:ln>
      </xdr:spPr>
    </xdr:pic>
    <xdr:clientData/>
  </xdr:twoCellAnchor>
  <xdr:twoCellAnchor>
    <xdr:from>
      <xdr:col>4</xdr:col>
      <xdr:colOff>28575</xdr:colOff>
      <xdr:row>16</xdr:row>
      <xdr:rowOff>38100</xdr:rowOff>
    </xdr:from>
    <xdr:to>
      <xdr:col>4</xdr:col>
      <xdr:colOff>1047750</xdr:colOff>
      <xdr:row>20</xdr:row>
      <xdr:rowOff>38100</xdr:rowOff>
    </xdr:to>
    <xdr:pic>
      <xdr:nvPicPr>
        <xdr:cNvPr id="2" name="Picture 4" descr="1222163756161"/>
        <xdr:cNvPicPr preferRelativeResize="1">
          <a:picLocks noChangeAspect="1"/>
        </xdr:cNvPicPr>
      </xdr:nvPicPr>
      <xdr:blipFill>
        <a:blip r:embed="rId2"/>
        <a:stretch>
          <a:fillRect/>
        </a:stretch>
      </xdr:blipFill>
      <xdr:spPr>
        <a:xfrm>
          <a:off x="752475" y="4905375"/>
          <a:ext cx="10191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352425</xdr:colOff>
      <xdr:row>5</xdr:row>
      <xdr:rowOff>95250</xdr:rowOff>
    </xdr:to>
    <xdr:sp>
      <xdr:nvSpPr>
        <xdr:cNvPr id="1" name="Text Box 2"/>
        <xdr:cNvSpPr txBox="1">
          <a:spLocks noChangeArrowheads="1"/>
        </xdr:cNvSpPr>
      </xdr:nvSpPr>
      <xdr:spPr>
        <a:xfrm>
          <a:off x="4000500" y="361950"/>
          <a:ext cx="3105150" cy="542925"/>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4</xdr:col>
      <xdr:colOff>276225</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57575" cy="619125"/>
        </a:xfrm>
        <a:prstGeom prst="rect">
          <a:avLst/>
        </a:prstGeom>
        <a:noFill/>
        <a:ln w="9525" cmpd="sng">
          <a:noFill/>
        </a:ln>
      </xdr:spPr>
    </xdr:pic>
    <xdr:clientData/>
  </xdr:twoCellAnchor>
  <xdr:twoCellAnchor editAs="absolute">
    <xdr:from>
      <xdr:col>6</xdr:col>
      <xdr:colOff>76200</xdr:colOff>
      <xdr:row>7</xdr:row>
      <xdr:rowOff>171450</xdr:rowOff>
    </xdr:from>
    <xdr:to>
      <xdr:col>10</xdr:col>
      <xdr:colOff>828675</xdr:colOff>
      <xdr:row>8</xdr:row>
      <xdr:rowOff>323850</xdr:rowOff>
    </xdr:to>
    <xdr:sp>
      <xdr:nvSpPr>
        <xdr:cNvPr id="3" name="Text Box 5"/>
        <xdr:cNvSpPr txBox="1">
          <a:spLocks noChangeArrowheads="1"/>
        </xdr:cNvSpPr>
      </xdr:nvSpPr>
      <xdr:spPr>
        <a:xfrm>
          <a:off x="8877300" y="1962150"/>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14</xdr:col>
      <xdr:colOff>133350</xdr:colOff>
      <xdr:row>7</xdr:row>
      <xdr:rowOff>304800</xdr:rowOff>
    </xdr:from>
    <xdr:to>
      <xdr:col>20</xdr:col>
      <xdr:colOff>476250</xdr:colOff>
      <xdr:row>8</xdr:row>
      <xdr:rowOff>381000</xdr:rowOff>
    </xdr:to>
    <xdr:sp>
      <xdr:nvSpPr>
        <xdr:cNvPr id="4" name="Text Box 6"/>
        <xdr:cNvSpPr txBox="1">
          <a:spLocks noChangeArrowheads="1"/>
        </xdr:cNvSpPr>
      </xdr:nvSpPr>
      <xdr:spPr>
        <a:xfrm>
          <a:off x="16421100" y="2095500"/>
          <a:ext cx="2171700"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34</xdr:row>
      <xdr:rowOff>142875</xdr:rowOff>
    </xdr:from>
    <xdr:to>
      <xdr:col>9</xdr:col>
      <xdr:colOff>0</xdr:colOff>
      <xdr:row>39</xdr:row>
      <xdr:rowOff>28575</xdr:rowOff>
    </xdr:to>
    <xdr:sp macro="[0]!Eight">
      <xdr:nvSpPr>
        <xdr:cNvPr id="1" name="Text Box 32"/>
        <xdr:cNvSpPr txBox="1">
          <a:spLocks noChangeArrowheads="1"/>
        </xdr:cNvSpPr>
      </xdr:nvSpPr>
      <xdr:spPr>
        <a:xfrm>
          <a:off x="4676775" y="6134100"/>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13</xdr:col>
      <xdr:colOff>0</xdr:colOff>
      <xdr:row>34</xdr:row>
      <xdr:rowOff>142875</xdr:rowOff>
    </xdr:from>
    <xdr:to>
      <xdr:col>13</xdr:col>
      <xdr:colOff>0</xdr:colOff>
      <xdr:row>39</xdr:row>
      <xdr:rowOff>28575</xdr:rowOff>
    </xdr:to>
    <xdr:sp macro="[0]!twentyfour">
      <xdr:nvSpPr>
        <xdr:cNvPr id="2" name="Text Box 33"/>
        <xdr:cNvSpPr txBox="1">
          <a:spLocks noChangeArrowheads="1"/>
        </xdr:cNvSpPr>
      </xdr:nvSpPr>
      <xdr:spPr>
        <a:xfrm>
          <a:off x="6200775" y="613410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9</xdr:col>
      <xdr:colOff>0</xdr:colOff>
      <xdr:row>34</xdr:row>
      <xdr:rowOff>142875</xdr:rowOff>
    </xdr:from>
    <xdr:to>
      <xdr:col>9</xdr:col>
      <xdr:colOff>0</xdr:colOff>
      <xdr:row>39</xdr:row>
      <xdr:rowOff>28575</xdr:rowOff>
    </xdr:to>
    <xdr:sp macro="[0]!sixteen">
      <xdr:nvSpPr>
        <xdr:cNvPr id="3" name="Text Box 34"/>
        <xdr:cNvSpPr txBox="1">
          <a:spLocks noChangeArrowheads="1"/>
        </xdr:cNvSpPr>
      </xdr:nvSpPr>
      <xdr:spPr>
        <a:xfrm>
          <a:off x="4676775" y="613410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38</xdr:col>
      <xdr:colOff>0</xdr:colOff>
      <xdr:row>11</xdr:row>
      <xdr:rowOff>142875</xdr:rowOff>
    </xdr:from>
    <xdr:to>
      <xdr:col>38</xdr:col>
      <xdr:colOff>0</xdr:colOff>
      <xdr:row>24</xdr:row>
      <xdr:rowOff>76200</xdr:rowOff>
    </xdr:to>
    <xdr:sp>
      <xdr:nvSpPr>
        <xdr:cNvPr id="4" name="WordArt 42"/>
        <xdr:cNvSpPr>
          <a:spLocks/>
        </xdr:cNvSpPr>
      </xdr:nvSpPr>
      <xdr:spPr>
        <a:xfrm>
          <a:off x="15725775" y="2714625"/>
          <a:ext cx="0" cy="1838325"/>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28575</xdr:colOff>
      <xdr:row>34</xdr:row>
      <xdr:rowOff>57150</xdr:rowOff>
    </xdr:from>
    <xdr:to>
      <xdr:col>5</xdr:col>
      <xdr:colOff>0</xdr:colOff>
      <xdr:row>37</xdr:row>
      <xdr:rowOff>0</xdr:rowOff>
    </xdr:to>
    <xdr:pic>
      <xdr:nvPicPr>
        <xdr:cNvPr id="5" name="Picture 46" descr="GR_SH_UKA_RGB_1280"/>
        <xdr:cNvPicPr preferRelativeResize="1">
          <a:picLocks noChangeAspect="1"/>
        </xdr:cNvPicPr>
      </xdr:nvPicPr>
      <xdr:blipFill>
        <a:blip r:embed="rId1"/>
        <a:stretch>
          <a:fillRect/>
        </a:stretch>
      </xdr:blipFill>
      <xdr:spPr>
        <a:xfrm>
          <a:off x="523875" y="6048375"/>
          <a:ext cx="2381250" cy="428625"/>
        </a:xfrm>
        <a:prstGeom prst="rect">
          <a:avLst/>
        </a:prstGeom>
        <a:noFill/>
        <a:ln w="9525" cmpd="sng">
          <a:noFill/>
        </a:ln>
      </xdr:spPr>
    </xdr:pic>
    <xdr:clientData/>
  </xdr:twoCellAnchor>
  <xdr:twoCellAnchor>
    <xdr:from>
      <xdr:col>14</xdr:col>
      <xdr:colOff>333375</xdr:colOff>
      <xdr:row>34</xdr:row>
      <xdr:rowOff>38100</xdr:rowOff>
    </xdr:from>
    <xdr:to>
      <xdr:col>21</xdr:col>
      <xdr:colOff>371475</xdr:colOff>
      <xdr:row>36</xdr:row>
      <xdr:rowOff>142875</xdr:rowOff>
    </xdr:to>
    <xdr:pic>
      <xdr:nvPicPr>
        <xdr:cNvPr id="6" name="Picture 52" descr="Eve EA R"/>
        <xdr:cNvPicPr preferRelativeResize="1">
          <a:picLocks noChangeAspect="1"/>
        </xdr:cNvPicPr>
      </xdr:nvPicPr>
      <xdr:blipFill>
        <a:blip r:embed="rId2"/>
        <a:stretch>
          <a:fillRect/>
        </a:stretch>
      </xdr:blipFill>
      <xdr:spPr>
        <a:xfrm>
          <a:off x="6915150" y="6029325"/>
          <a:ext cx="2705100" cy="428625"/>
        </a:xfrm>
        <a:prstGeom prst="rect">
          <a:avLst/>
        </a:prstGeom>
        <a:noFill/>
        <a:ln w="9525" cmpd="sng">
          <a:noFill/>
        </a:ln>
      </xdr:spPr>
    </xdr:pic>
    <xdr:clientData/>
  </xdr:twoCellAnchor>
  <xdr:twoCellAnchor>
    <xdr:from>
      <xdr:col>30</xdr:col>
      <xdr:colOff>333375</xdr:colOff>
      <xdr:row>34</xdr:row>
      <xdr:rowOff>28575</xdr:rowOff>
    </xdr:from>
    <xdr:to>
      <xdr:col>37</xdr:col>
      <xdr:colOff>371475</xdr:colOff>
      <xdr:row>36</xdr:row>
      <xdr:rowOff>133350</xdr:rowOff>
    </xdr:to>
    <xdr:pic>
      <xdr:nvPicPr>
        <xdr:cNvPr id="7" name="Picture 53" descr="Eve EA R"/>
        <xdr:cNvPicPr preferRelativeResize="1">
          <a:picLocks noChangeAspect="1"/>
        </xdr:cNvPicPr>
      </xdr:nvPicPr>
      <xdr:blipFill>
        <a:blip r:embed="rId2"/>
        <a:stretch>
          <a:fillRect/>
        </a:stretch>
      </xdr:blipFill>
      <xdr:spPr>
        <a:xfrm>
          <a:off x="13011150" y="6019800"/>
          <a:ext cx="270510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609600</xdr:colOff>
      <xdr:row>51</xdr:row>
      <xdr:rowOff>228600</xdr:rowOff>
    </xdr:from>
    <xdr:to>
      <xdr:col>19</xdr:col>
      <xdr:colOff>9525</xdr:colOff>
      <xdr:row>52</xdr:row>
      <xdr:rowOff>485775</xdr:rowOff>
    </xdr:to>
    <xdr:pic>
      <xdr:nvPicPr>
        <xdr:cNvPr id="1" name="Picture 7" descr="Eve EA R"/>
        <xdr:cNvPicPr preferRelativeResize="1">
          <a:picLocks noChangeAspect="1"/>
        </xdr:cNvPicPr>
      </xdr:nvPicPr>
      <xdr:blipFill>
        <a:blip r:embed="rId1"/>
        <a:stretch>
          <a:fillRect/>
        </a:stretch>
      </xdr:blipFill>
      <xdr:spPr>
        <a:xfrm>
          <a:off x="5810250" y="11915775"/>
          <a:ext cx="3248025" cy="514350"/>
        </a:xfrm>
        <a:prstGeom prst="rect">
          <a:avLst/>
        </a:prstGeom>
        <a:noFill/>
        <a:ln w="9525" cmpd="sng">
          <a:noFill/>
        </a:ln>
      </xdr:spPr>
    </xdr:pic>
    <xdr:clientData/>
  </xdr:twoCellAnchor>
  <xdr:twoCellAnchor editAs="oneCell">
    <xdr:from>
      <xdr:col>10</xdr:col>
      <xdr:colOff>238125</xdr:colOff>
      <xdr:row>52</xdr:row>
      <xdr:rowOff>0</xdr:rowOff>
    </xdr:from>
    <xdr:to>
      <xdr:col>14</xdr:col>
      <xdr:colOff>66675</xdr:colOff>
      <xdr:row>53</xdr:row>
      <xdr:rowOff>0</xdr:rowOff>
    </xdr:to>
    <xdr:pic>
      <xdr:nvPicPr>
        <xdr:cNvPr id="2" name="Picture 4" descr="GR_SH_UKA_RGB"/>
        <xdr:cNvPicPr preferRelativeResize="1">
          <a:picLocks noChangeAspect="1"/>
        </xdr:cNvPicPr>
      </xdr:nvPicPr>
      <xdr:blipFill>
        <a:blip r:embed="rId2"/>
        <a:stretch>
          <a:fillRect/>
        </a:stretch>
      </xdr:blipFill>
      <xdr:spPr>
        <a:xfrm>
          <a:off x="1514475" y="11944350"/>
          <a:ext cx="281940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0</xdr:rowOff>
    </xdr:from>
    <xdr:to>
      <xdr:col>3</xdr:col>
      <xdr:colOff>152400</xdr:colOff>
      <xdr:row>29</xdr:row>
      <xdr:rowOff>0</xdr:rowOff>
    </xdr:to>
    <xdr:pic>
      <xdr:nvPicPr>
        <xdr:cNvPr id="1" name="Picture 2" descr="GR_SH_UKA_RGB_1280"/>
        <xdr:cNvPicPr preferRelativeResize="1">
          <a:picLocks noChangeAspect="1"/>
        </xdr:cNvPicPr>
      </xdr:nvPicPr>
      <xdr:blipFill>
        <a:blip r:embed="rId1"/>
        <a:stretch>
          <a:fillRect/>
        </a:stretch>
      </xdr:blipFill>
      <xdr:spPr>
        <a:xfrm>
          <a:off x="9525" y="7143750"/>
          <a:ext cx="2838450" cy="504825"/>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2" name="Picture 4" descr="GR_SH_UKA_RGB_1280"/>
        <xdr:cNvPicPr preferRelativeResize="1">
          <a:picLocks noChangeAspect="1"/>
        </xdr:cNvPicPr>
      </xdr:nvPicPr>
      <xdr:blipFill>
        <a:blip r:embed="rId1"/>
        <a:stretch>
          <a:fillRect/>
        </a:stretch>
      </xdr:blipFill>
      <xdr:spPr>
        <a:xfrm>
          <a:off x="9525" y="14773275"/>
          <a:ext cx="2838450" cy="504825"/>
        </a:xfrm>
        <a:prstGeom prst="rect">
          <a:avLst/>
        </a:prstGeom>
        <a:noFill/>
        <a:ln w="9525" cmpd="sng">
          <a:noFill/>
        </a:ln>
      </xdr:spPr>
    </xdr:pic>
    <xdr:clientData/>
  </xdr:twoCellAnchor>
  <xdr:twoCellAnchor editAs="absolute">
    <xdr:from>
      <xdr:col>10</xdr:col>
      <xdr:colOff>0</xdr:colOff>
      <xdr:row>28</xdr:row>
      <xdr:rowOff>9525</xdr:rowOff>
    </xdr:from>
    <xdr:to>
      <xdr:col>16</xdr:col>
      <xdr:colOff>0</xdr:colOff>
      <xdr:row>29</xdr:row>
      <xdr:rowOff>0</xdr:rowOff>
    </xdr:to>
    <xdr:pic>
      <xdr:nvPicPr>
        <xdr:cNvPr id="3" name="Picture 7" descr="Eve EA R"/>
        <xdr:cNvPicPr preferRelativeResize="1">
          <a:picLocks noChangeAspect="1"/>
        </xdr:cNvPicPr>
      </xdr:nvPicPr>
      <xdr:blipFill>
        <a:blip r:embed="rId2"/>
        <a:stretch>
          <a:fillRect/>
        </a:stretch>
      </xdr:blipFill>
      <xdr:spPr>
        <a:xfrm>
          <a:off x="6457950" y="7153275"/>
          <a:ext cx="3143250" cy="495300"/>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4" name="Picture 8" descr="Eve EA R"/>
        <xdr:cNvPicPr preferRelativeResize="1">
          <a:picLocks noChangeAspect="1"/>
        </xdr:cNvPicPr>
      </xdr:nvPicPr>
      <xdr:blipFill>
        <a:blip r:embed="rId2"/>
        <a:stretch>
          <a:fillRect/>
        </a:stretch>
      </xdr:blipFill>
      <xdr:spPr>
        <a:xfrm>
          <a:off x="6457950" y="14782800"/>
          <a:ext cx="314325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876300</xdr:rowOff>
    </xdr:from>
    <xdr:to>
      <xdr:col>1</xdr:col>
      <xdr:colOff>16954500</xdr:colOff>
      <xdr:row>8</xdr:row>
      <xdr:rowOff>19050</xdr:rowOff>
    </xdr:to>
    <xdr:grpSp>
      <xdr:nvGrpSpPr>
        <xdr:cNvPr id="1" name="Group 100"/>
        <xdr:cNvGrpSpPr>
          <a:grpSpLocks/>
        </xdr:cNvGrpSpPr>
      </xdr:nvGrpSpPr>
      <xdr:grpSpPr>
        <a:xfrm>
          <a:off x="47625" y="9925050"/>
          <a:ext cx="33956625" cy="857250"/>
          <a:chOff x="6" y="1042"/>
          <a:chExt cx="3564" cy="90"/>
        </a:xfrm>
        <a:solidFill>
          <a:srgbClr val="FFFFFF"/>
        </a:solidFill>
      </xdr:grpSpPr>
      <xdr:grpSp>
        <xdr:nvGrpSpPr>
          <xdr:cNvPr id="2" name="Group 96"/>
          <xdr:cNvGrpSpPr>
            <a:grpSpLocks/>
          </xdr:cNvGrpSpPr>
        </xdr:nvGrpSpPr>
        <xdr:grpSpPr>
          <a:xfrm>
            <a:off x="6" y="1042"/>
            <a:ext cx="1774" cy="90"/>
            <a:chOff x="6" y="1042"/>
            <a:chExt cx="1774" cy="90"/>
          </a:xfrm>
          <a:solidFill>
            <a:srgbClr val="FFFFFF"/>
          </a:solidFill>
        </xdr:grpSpPr>
        <xdr:pic>
          <xdr:nvPicPr>
            <xdr:cNvPr id="3" name="Picture 9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 name="Picture 9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 name="Group 97"/>
          <xdr:cNvGrpSpPr>
            <a:grpSpLocks/>
          </xdr:cNvGrpSpPr>
        </xdr:nvGrpSpPr>
        <xdr:grpSpPr>
          <a:xfrm>
            <a:off x="1796" y="1042"/>
            <a:ext cx="1774" cy="90"/>
            <a:chOff x="6" y="1042"/>
            <a:chExt cx="1774" cy="90"/>
          </a:xfrm>
          <a:solidFill>
            <a:srgbClr val="FFFFFF"/>
          </a:solidFill>
        </xdr:grpSpPr>
        <xdr:pic>
          <xdr:nvPicPr>
            <xdr:cNvPr id="6" name="Picture 9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7" name="Picture 9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15</xdr:row>
      <xdr:rowOff>857250</xdr:rowOff>
    </xdr:from>
    <xdr:to>
      <xdr:col>1</xdr:col>
      <xdr:colOff>16954500</xdr:colOff>
      <xdr:row>17</xdr:row>
      <xdr:rowOff>9525</xdr:rowOff>
    </xdr:to>
    <xdr:grpSp>
      <xdr:nvGrpSpPr>
        <xdr:cNvPr id="8" name="Group 101"/>
        <xdr:cNvGrpSpPr>
          <a:grpSpLocks/>
        </xdr:cNvGrpSpPr>
      </xdr:nvGrpSpPr>
      <xdr:grpSpPr>
        <a:xfrm>
          <a:off x="47625" y="20831175"/>
          <a:ext cx="33956625" cy="857250"/>
          <a:chOff x="6" y="1042"/>
          <a:chExt cx="3564" cy="90"/>
        </a:xfrm>
        <a:solidFill>
          <a:srgbClr val="FFFFFF"/>
        </a:solidFill>
      </xdr:grpSpPr>
      <xdr:grpSp>
        <xdr:nvGrpSpPr>
          <xdr:cNvPr id="9" name="Group 102"/>
          <xdr:cNvGrpSpPr>
            <a:grpSpLocks/>
          </xdr:cNvGrpSpPr>
        </xdr:nvGrpSpPr>
        <xdr:grpSpPr>
          <a:xfrm>
            <a:off x="6" y="1042"/>
            <a:ext cx="1774" cy="90"/>
            <a:chOff x="6" y="1042"/>
            <a:chExt cx="1774" cy="90"/>
          </a:xfrm>
          <a:solidFill>
            <a:srgbClr val="FFFFFF"/>
          </a:solidFill>
        </xdr:grpSpPr>
        <xdr:pic>
          <xdr:nvPicPr>
            <xdr:cNvPr id="10" name="Picture 10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1" name="Picture 10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2" name="Group 105"/>
          <xdr:cNvGrpSpPr>
            <a:grpSpLocks/>
          </xdr:cNvGrpSpPr>
        </xdr:nvGrpSpPr>
        <xdr:grpSpPr>
          <a:xfrm>
            <a:off x="1796" y="1042"/>
            <a:ext cx="1774" cy="90"/>
            <a:chOff x="6" y="1042"/>
            <a:chExt cx="1774" cy="90"/>
          </a:xfrm>
          <a:solidFill>
            <a:srgbClr val="FFFFFF"/>
          </a:solidFill>
        </xdr:grpSpPr>
        <xdr:pic>
          <xdr:nvPicPr>
            <xdr:cNvPr id="13" name="Picture 106"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4" name="Picture 107"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24</xdr:row>
      <xdr:rowOff>857250</xdr:rowOff>
    </xdr:from>
    <xdr:to>
      <xdr:col>1</xdr:col>
      <xdr:colOff>16954500</xdr:colOff>
      <xdr:row>26</xdr:row>
      <xdr:rowOff>9525</xdr:rowOff>
    </xdr:to>
    <xdr:grpSp>
      <xdr:nvGrpSpPr>
        <xdr:cNvPr id="15" name="Group 108"/>
        <xdr:cNvGrpSpPr>
          <a:grpSpLocks/>
        </xdr:cNvGrpSpPr>
      </xdr:nvGrpSpPr>
      <xdr:grpSpPr>
        <a:xfrm>
          <a:off x="47625" y="31746825"/>
          <a:ext cx="33956625" cy="857250"/>
          <a:chOff x="6" y="1042"/>
          <a:chExt cx="3564" cy="90"/>
        </a:xfrm>
        <a:solidFill>
          <a:srgbClr val="FFFFFF"/>
        </a:solidFill>
      </xdr:grpSpPr>
      <xdr:grpSp>
        <xdr:nvGrpSpPr>
          <xdr:cNvPr id="16" name="Group 109"/>
          <xdr:cNvGrpSpPr>
            <a:grpSpLocks/>
          </xdr:cNvGrpSpPr>
        </xdr:nvGrpSpPr>
        <xdr:grpSpPr>
          <a:xfrm>
            <a:off x="6" y="1042"/>
            <a:ext cx="1774" cy="90"/>
            <a:chOff x="6" y="1042"/>
            <a:chExt cx="1774" cy="90"/>
          </a:xfrm>
          <a:solidFill>
            <a:srgbClr val="FFFFFF"/>
          </a:solidFill>
        </xdr:grpSpPr>
        <xdr:pic>
          <xdr:nvPicPr>
            <xdr:cNvPr id="17" name="Picture 11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8" name="Picture 11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9" name="Group 112"/>
          <xdr:cNvGrpSpPr>
            <a:grpSpLocks/>
          </xdr:cNvGrpSpPr>
        </xdr:nvGrpSpPr>
        <xdr:grpSpPr>
          <a:xfrm>
            <a:off x="1796" y="1042"/>
            <a:ext cx="1774" cy="90"/>
            <a:chOff x="6" y="1042"/>
            <a:chExt cx="1774" cy="90"/>
          </a:xfrm>
          <a:solidFill>
            <a:srgbClr val="FFFFFF"/>
          </a:solidFill>
        </xdr:grpSpPr>
        <xdr:pic>
          <xdr:nvPicPr>
            <xdr:cNvPr id="20" name="Picture 11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1" name="Picture 11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33</xdr:row>
      <xdr:rowOff>857250</xdr:rowOff>
    </xdr:from>
    <xdr:to>
      <xdr:col>1</xdr:col>
      <xdr:colOff>16954500</xdr:colOff>
      <xdr:row>35</xdr:row>
      <xdr:rowOff>9525</xdr:rowOff>
    </xdr:to>
    <xdr:grpSp>
      <xdr:nvGrpSpPr>
        <xdr:cNvPr id="22" name="Group 115"/>
        <xdr:cNvGrpSpPr>
          <a:grpSpLocks/>
        </xdr:cNvGrpSpPr>
      </xdr:nvGrpSpPr>
      <xdr:grpSpPr>
        <a:xfrm>
          <a:off x="47625" y="42662475"/>
          <a:ext cx="33956625" cy="857250"/>
          <a:chOff x="6" y="1042"/>
          <a:chExt cx="3564" cy="90"/>
        </a:xfrm>
        <a:solidFill>
          <a:srgbClr val="FFFFFF"/>
        </a:solidFill>
      </xdr:grpSpPr>
      <xdr:grpSp>
        <xdr:nvGrpSpPr>
          <xdr:cNvPr id="23" name="Group 116"/>
          <xdr:cNvGrpSpPr>
            <a:grpSpLocks/>
          </xdr:cNvGrpSpPr>
        </xdr:nvGrpSpPr>
        <xdr:grpSpPr>
          <a:xfrm>
            <a:off x="6" y="1042"/>
            <a:ext cx="1774" cy="90"/>
            <a:chOff x="6" y="1042"/>
            <a:chExt cx="1774" cy="90"/>
          </a:xfrm>
          <a:solidFill>
            <a:srgbClr val="FFFFFF"/>
          </a:solidFill>
        </xdr:grpSpPr>
        <xdr:pic>
          <xdr:nvPicPr>
            <xdr:cNvPr id="24" name="Picture 11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5" name="Picture 11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26" name="Group 119"/>
          <xdr:cNvGrpSpPr>
            <a:grpSpLocks/>
          </xdr:cNvGrpSpPr>
        </xdr:nvGrpSpPr>
        <xdr:grpSpPr>
          <a:xfrm>
            <a:off x="1796" y="1042"/>
            <a:ext cx="1774" cy="90"/>
            <a:chOff x="6" y="1042"/>
            <a:chExt cx="1774" cy="90"/>
          </a:xfrm>
          <a:solidFill>
            <a:srgbClr val="FFFFFF"/>
          </a:solidFill>
        </xdr:grpSpPr>
        <xdr:pic>
          <xdr:nvPicPr>
            <xdr:cNvPr id="27" name="Picture 12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8" name="Picture 12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42</xdr:row>
      <xdr:rowOff>857250</xdr:rowOff>
    </xdr:from>
    <xdr:to>
      <xdr:col>1</xdr:col>
      <xdr:colOff>16954500</xdr:colOff>
      <xdr:row>44</xdr:row>
      <xdr:rowOff>9525</xdr:rowOff>
    </xdr:to>
    <xdr:grpSp>
      <xdr:nvGrpSpPr>
        <xdr:cNvPr id="29" name="Group 122"/>
        <xdr:cNvGrpSpPr>
          <a:grpSpLocks/>
        </xdr:cNvGrpSpPr>
      </xdr:nvGrpSpPr>
      <xdr:grpSpPr>
        <a:xfrm>
          <a:off x="47625" y="53578125"/>
          <a:ext cx="33956625" cy="857250"/>
          <a:chOff x="6" y="1042"/>
          <a:chExt cx="3564" cy="90"/>
        </a:xfrm>
        <a:solidFill>
          <a:srgbClr val="FFFFFF"/>
        </a:solidFill>
      </xdr:grpSpPr>
      <xdr:grpSp>
        <xdr:nvGrpSpPr>
          <xdr:cNvPr id="30" name="Group 123"/>
          <xdr:cNvGrpSpPr>
            <a:grpSpLocks/>
          </xdr:cNvGrpSpPr>
        </xdr:nvGrpSpPr>
        <xdr:grpSpPr>
          <a:xfrm>
            <a:off x="6" y="1042"/>
            <a:ext cx="1774" cy="90"/>
            <a:chOff x="6" y="1042"/>
            <a:chExt cx="1774" cy="90"/>
          </a:xfrm>
          <a:solidFill>
            <a:srgbClr val="FFFFFF"/>
          </a:solidFill>
        </xdr:grpSpPr>
        <xdr:pic>
          <xdr:nvPicPr>
            <xdr:cNvPr id="31" name="Picture 12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2" name="Picture 12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33" name="Group 126"/>
          <xdr:cNvGrpSpPr>
            <a:grpSpLocks/>
          </xdr:cNvGrpSpPr>
        </xdr:nvGrpSpPr>
        <xdr:grpSpPr>
          <a:xfrm>
            <a:off x="1796" y="1042"/>
            <a:ext cx="1774" cy="90"/>
            <a:chOff x="6" y="1042"/>
            <a:chExt cx="1774" cy="90"/>
          </a:xfrm>
          <a:solidFill>
            <a:srgbClr val="FFFFFF"/>
          </a:solidFill>
        </xdr:grpSpPr>
        <xdr:pic>
          <xdr:nvPicPr>
            <xdr:cNvPr id="34" name="Picture 12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5" name="Picture 12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51</xdr:row>
      <xdr:rowOff>838200</xdr:rowOff>
    </xdr:from>
    <xdr:to>
      <xdr:col>1</xdr:col>
      <xdr:colOff>16954500</xdr:colOff>
      <xdr:row>52</xdr:row>
      <xdr:rowOff>552450</xdr:rowOff>
    </xdr:to>
    <xdr:grpSp>
      <xdr:nvGrpSpPr>
        <xdr:cNvPr id="36" name="Group 129"/>
        <xdr:cNvGrpSpPr>
          <a:grpSpLocks/>
        </xdr:cNvGrpSpPr>
      </xdr:nvGrpSpPr>
      <xdr:grpSpPr>
        <a:xfrm>
          <a:off x="47625" y="64474725"/>
          <a:ext cx="33956625" cy="857250"/>
          <a:chOff x="6" y="1042"/>
          <a:chExt cx="3564" cy="90"/>
        </a:xfrm>
        <a:solidFill>
          <a:srgbClr val="FFFFFF"/>
        </a:solidFill>
      </xdr:grpSpPr>
      <xdr:grpSp>
        <xdr:nvGrpSpPr>
          <xdr:cNvPr id="37" name="Group 130"/>
          <xdr:cNvGrpSpPr>
            <a:grpSpLocks/>
          </xdr:cNvGrpSpPr>
        </xdr:nvGrpSpPr>
        <xdr:grpSpPr>
          <a:xfrm>
            <a:off x="6" y="1042"/>
            <a:ext cx="1774" cy="90"/>
            <a:chOff x="6" y="1042"/>
            <a:chExt cx="1774" cy="90"/>
          </a:xfrm>
          <a:solidFill>
            <a:srgbClr val="FFFFFF"/>
          </a:solidFill>
        </xdr:grpSpPr>
        <xdr:pic>
          <xdr:nvPicPr>
            <xdr:cNvPr id="38" name="Picture 13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9" name="Picture 13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0" name="Group 133"/>
          <xdr:cNvGrpSpPr>
            <a:grpSpLocks/>
          </xdr:cNvGrpSpPr>
        </xdr:nvGrpSpPr>
        <xdr:grpSpPr>
          <a:xfrm>
            <a:off x="1796" y="1042"/>
            <a:ext cx="1774" cy="90"/>
            <a:chOff x="6" y="1042"/>
            <a:chExt cx="1774" cy="90"/>
          </a:xfrm>
          <a:solidFill>
            <a:srgbClr val="FFFFFF"/>
          </a:solidFill>
        </xdr:grpSpPr>
        <xdr:pic>
          <xdr:nvPicPr>
            <xdr:cNvPr id="41" name="Picture 13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2" name="Picture 13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60</xdr:row>
      <xdr:rowOff>838200</xdr:rowOff>
    </xdr:from>
    <xdr:to>
      <xdr:col>1</xdr:col>
      <xdr:colOff>16954500</xdr:colOff>
      <xdr:row>61</xdr:row>
      <xdr:rowOff>552450</xdr:rowOff>
    </xdr:to>
    <xdr:grpSp>
      <xdr:nvGrpSpPr>
        <xdr:cNvPr id="43" name="Group 136"/>
        <xdr:cNvGrpSpPr>
          <a:grpSpLocks/>
        </xdr:cNvGrpSpPr>
      </xdr:nvGrpSpPr>
      <xdr:grpSpPr>
        <a:xfrm>
          <a:off x="47625" y="75390375"/>
          <a:ext cx="33956625" cy="857250"/>
          <a:chOff x="6" y="1042"/>
          <a:chExt cx="3564" cy="90"/>
        </a:xfrm>
        <a:solidFill>
          <a:srgbClr val="FFFFFF"/>
        </a:solidFill>
      </xdr:grpSpPr>
      <xdr:grpSp>
        <xdr:nvGrpSpPr>
          <xdr:cNvPr id="44" name="Group 137"/>
          <xdr:cNvGrpSpPr>
            <a:grpSpLocks/>
          </xdr:cNvGrpSpPr>
        </xdr:nvGrpSpPr>
        <xdr:grpSpPr>
          <a:xfrm>
            <a:off x="6" y="1042"/>
            <a:ext cx="1774" cy="90"/>
            <a:chOff x="6" y="1042"/>
            <a:chExt cx="1774" cy="90"/>
          </a:xfrm>
          <a:solidFill>
            <a:srgbClr val="FFFFFF"/>
          </a:solidFill>
        </xdr:grpSpPr>
        <xdr:pic>
          <xdr:nvPicPr>
            <xdr:cNvPr id="45" name="Picture 13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6" name="Picture 13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7" name="Group 140"/>
          <xdr:cNvGrpSpPr>
            <a:grpSpLocks/>
          </xdr:cNvGrpSpPr>
        </xdr:nvGrpSpPr>
        <xdr:grpSpPr>
          <a:xfrm>
            <a:off x="1796" y="1042"/>
            <a:ext cx="1774" cy="90"/>
            <a:chOff x="6" y="1042"/>
            <a:chExt cx="1774" cy="90"/>
          </a:xfrm>
          <a:solidFill>
            <a:srgbClr val="FFFFFF"/>
          </a:solidFill>
        </xdr:grpSpPr>
        <xdr:pic>
          <xdr:nvPicPr>
            <xdr:cNvPr id="48" name="Picture 14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9" name="Picture 14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69</xdr:row>
      <xdr:rowOff>838200</xdr:rowOff>
    </xdr:from>
    <xdr:to>
      <xdr:col>1</xdr:col>
      <xdr:colOff>16954500</xdr:colOff>
      <xdr:row>70</xdr:row>
      <xdr:rowOff>552450</xdr:rowOff>
    </xdr:to>
    <xdr:grpSp>
      <xdr:nvGrpSpPr>
        <xdr:cNvPr id="50" name="Group 143"/>
        <xdr:cNvGrpSpPr>
          <a:grpSpLocks/>
        </xdr:cNvGrpSpPr>
      </xdr:nvGrpSpPr>
      <xdr:grpSpPr>
        <a:xfrm>
          <a:off x="47625" y="86306025"/>
          <a:ext cx="33956625" cy="857250"/>
          <a:chOff x="6" y="1042"/>
          <a:chExt cx="3564" cy="90"/>
        </a:xfrm>
        <a:solidFill>
          <a:srgbClr val="FFFFFF"/>
        </a:solidFill>
      </xdr:grpSpPr>
      <xdr:grpSp>
        <xdr:nvGrpSpPr>
          <xdr:cNvPr id="51" name="Group 144"/>
          <xdr:cNvGrpSpPr>
            <a:grpSpLocks/>
          </xdr:cNvGrpSpPr>
        </xdr:nvGrpSpPr>
        <xdr:grpSpPr>
          <a:xfrm>
            <a:off x="6" y="1042"/>
            <a:ext cx="1774" cy="90"/>
            <a:chOff x="6" y="1042"/>
            <a:chExt cx="1774" cy="90"/>
          </a:xfrm>
          <a:solidFill>
            <a:srgbClr val="FFFFFF"/>
          </a:solidFill>
        </xdr:grpSpPr>
        <xdr:pic>
          <xdr:nvPicPr>
            <xdr:cNvPr id="52" name="Picture 145"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3" name="Picture 146"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4" name="Group 147"/>
          <xdr:cNvGrpSpPr>
            <a:grpSpLocks/>
          </xdr:cNvGrpSpPr>
        </xdr:nvGrpSpPr>
        <xdr:grpSpPr>
          <a:xfrm>
            <a:off x="1796" y="1042"/>
            <a:ext cx="1774" cy="90"/>
            <a:chOff x="6" y="1042"/>
            <a:chExt cx="1774" cy="90"/>
          </a:xfrm>
          <a:solidFill>
            <a:srgbClr val="FFFFFF"/>
          </a:solidFill>
        </xdr:grpSpPr>
        <xdr:pic>
          <xdr:nvPicPr>
            <xdr:cNvPr id="55" name="Picture 14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6" name="Picture 14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A1" sqref="A1"/>
    </sheetView>
  </sheetViews>
  <sheetFormatPr defaultColWidth="9.140625" defaultRowHeight="12.75"/>
  <cols>
    <col min="1" max="1" width="9.140625" style="111" customWidth="1"/>
    <col min="2" max="2" width="20.140625" style="111" customWidth="1"/>
    <col min="3" max="9" width="9.140625" style="111" customWidth="1"/>
    <col min="10" max="10" width="13.28125" style="111" customWidth="1"/>
    <col min="11" max="11" width="4.421875" style="111" customWidth="1"/>
    <col min="12" max="12" width="14.57421875" style="111" customWidth="1"/>
    <col min="13" max="16384" width="9.140625" style="111" customWidth="1"/>
  </cols>
  <sheetData>
    <row r="1" ht="12.75">
      <c r="K1" s="159"/>
    </row>
    <row r="2" ht="12.75">
      <c r="K2" s="159"/>
    </row>
    <row r="3" ht="12.75">
      <c r="K3" s="159"/>
    </row>
    <row r="4" ht="12.75">
      <c r="K4" s="159"/>
    </row>
    <row r="5" ht="12.75">
      <c r="K5" s="159"/>
    </row>
    <row r="6" spans="2:11" ht="36" customHeight="1">
      <c r="B6" s="389" t="s">
        <v>142</v>
      </c>
      <c r="C6" s="389"/>
      <c r="D6" s="389"/>
      <c r="E6" s="389"/>
      <c r="F6" s="389"/>
      <c r="G6" s="389"/>
      <c r="H6" s="389"/>
      <c r="I6" s="389"/>
      <c r="K6" s="159"/>
    </row>
    <row r="7" spans="2:11" ht="30" customHeight="1">
      <c r="B7" s="385" t="s">
        <v>146</v>
      </c>
      <c r="C7" s="385"/>
      <c r="D7" s="385"/>
      <c r="K7" s="159"/>
    </row>
    <row r="8" spans="2:11" ht="47.25" customHeight="1">
      <c r="B8" s="390" t="s">
        <v>106</v>
      </c>
      <c r="C8" s="390"/>
      <c r="D8" s="390"/>
      <c r="E8" s="390"/>
      <c r="F8" s="390"/>
      <c r="G8" s="390"/>
      <c r="H8" s="390"/>
      <c r="I8" s="390"/>
      <c r="K8" s="159"/>
    </row>
    <row r="9" spans="2:11" ht="30" customHeight="1">
      <c r="B9" s="390" t="s">
        <v>107</v>
      </c>
      <c r="C9" s="390"/>
      <c r="D9" s="390"/>
      <c r="E9" s="390"/>
      <c r="F9" s="390"/>
      <c r="G9" s="390"/>
      <c r="H9" s="390"/>
      <c r="I9" s="390"/>
      <c r="K9" s="159"/>
    </row>
    <row r="10" ht="12.75">
      <c r="K10" s="159"/>
    </row>
    <row r="11" spans="2:11" ht="31.5" customHeight="1">
      <c r="B11" s="383" t="s">
        <v>105</v>
      </c>
      <c r="C11" s="383"/>
      <c r="D11" s="383"/>
      <c r="E11" s="157"/>
      <c r="F11" s="157"/>
      <c r="G11" s="157"/>
      <c r="H11" s="157"/>
      <c r="I11" s="157"/>
      <c r="J11" s="157"/>
      <c r="K11" s="159"/>
    </row>
    <row r="12" spans="2:11" ht="9.75" customHeight="1">
      <c r="B12" s="157"/>
      <c r="C12" s="157"/>
      <c r="D12" s="157"/>
      <c r="E12" s="157"/>
      <c r="F12" s="157"/>
      <c r="G12" s="157"/>
      <c r="H12" s="157"/>
      <c r="I12" s="157"/>
      <c r="J12" s="157"/>
      <c r="K12" s="159"/>
    </row>
    <row r="13" spans="2:11" ht="15.75" customHeight="1">
      <c r="B13" s="384" t="s">
        <v>108</v>
      </c>
      <c r="C13" s="384"/>
      <c r="D13" s="384"/>
      <c r="E13" s="107"/>
      <c r="F13" s="169"/>
      <c r="G13" s="169"/>
      <c r="H13" s="169"/>
      <c r="I13" s="169"/>
      <c r="J13" s="157"/>
      <c r="K13" s="159"/>
    </row>
    <row r="14" spans="2:11" ht="41.25" customHeight="1">
      <c r="B14" s="391" t="s">
        <v>123</v>
      </c>
      <c r="C14" s="391"/>
      <c r="D14" s="391"/>
      <c r="E14" s="391"/>
      <c r="F14" s="391"/>
      <c r="G14" s="391"/>
      <c r="H14" s="391"/>
      <c r="I14" s="391"/>
      <c r="J14" s="157"/>
      <c r="K14" s="159"/>
    </row>
    <row r="15" spans="2:11" ht="9.75" customHeight="1">
      <c r="B15" s="169"/>
      <c r="C15" s="170"/>
      <c r="D15" s="170"/>
      <c r="E15" s="170"/>
      <c r="F15" s="170"/>
      <c r="G15" s="170"/>
      <c r="H15" s="170"/>
      <c r="I15" s="170"/>
      <c r="J15" s="157"/>
      <c r="K15" s="159"/>
    </row>
    <row r="16" spans="2:11" ht="15.75">
      <c r="B16" s="382" t="s">
        <v>109</v>
      </c>
      <c r="C16" s="382"/>
      <c r="D16" s="382"/>
      <c r="E16" s="382"/>
      <c r="F16" s="157"/>
      <c r="G16" s="157"/>
      <c r="H16" s="157"/>
      <c r="I16" s="157"/>
      <c r="J16" s="157"/>
      <c r="K16" s="159"/>
    </row>
    <row r="17" spans="2:11" ht="31.5" customHeight="1">
      <c r="B17" s="391" t="s">
        <v>119</v>
      </c>
      <c r="C17" s="391"/>
      <c r="D17" s="391"/>
      <c r="E17" s="391"/>
      <c r="F17" s="391"/>
      <c r="G17" s="391"/>
      <c r="H17" s="391"/>
      <c r="I17" s="391"/>
      <c r="J17" s="157"/>
      <c r="K17" s="159"/>
    </row>
    <row r="18" spans="2:11" ht="9.75" customHeight="1">
      <c r="B18" s="170"/>
      <c r="C18" s="163"/>
      <c r="D18" s="163"/>
      <c r="E18" s="163"/>
      <c r="F18" s="163"/>
      <c r="G18" s="163"/>
      <c r="H18" s="163"/>
      <c r="I18" s="163"/>
      <c r="J18" s="157"/>
      <c r="K18" s="159"/>
    </row>
    <row r="19" spans="2:11" ht="15.75">
      <c r="B19" s="382" t="s">
        <v>0</v>
      </c>
      <c r="C19" s="382"/>
      <c r="D19" s="382"/>
      <c r="E19" s="382"/>
      <c r="F19" s="157"/>
      <c r="G19" s="157"/>
      <c r="H19" s="157"/>
      <c r="I19" s="157"/>
      <c r="J19" s="157"/>
      <c r="K19" s="159"/>
    </row>
    <row r="20" spans="2:11" ht="27.75" customHeight="1">
      <c r="B20" s="380" t="s">
        <v>120</v>
      </c>
      <c r="C20" s="386"/>
      <c r="D20" s="386"/>
      <c r="E20" s="386"/>
      <c r="F20" s="386"/>
      <c r="G20" s="386"/>
      <c r="H20" s="386"/>
      <c r="I20" s="386"/>
      <c r="J20" s="157"/>
      <c r="K20" s="159"/>
    </row>
    <row r="21" spans="2:11" ht="15.75">
      <c r="B21" s="382" t="s">
        <v>18</v>
      </c>
      <c r="C21" s="382"/>
      <c r="D21" s="382"/>
      <c r="E21" s="382"/>
      <c r="F21" s="157"/>
      <c r="G21" s="157"/>
      <c r="H21" s="157"/>
      <c r="I21" s="157"/>
      <c r="J21" s="157"/>
      <c r="K21" s="159"/>
    </row>
    <row r="22" spans="2:11" ht="25.5" customHeight="1">
      <c r="B22" s="380" t="s">
        <v>121</v>
      </c>
      <c r="C22" s="386"/>
      <c r="D22" s="386"/>
      <c r="E22" s="386"/>
      <c r="F22" s="386"/>
      <c r="G22" s="386"/>
      <c r="H22" s="386"/>
      <c r="I22" s="386"/>
      <c r="J22" s="157"/>
      <c r="K22" s="159"/>
    </row>
    <row r="23" spans="2:11" ht="9.75" customHeight="1">
      <c r="B23" s="158"/>
      <c r="C23" s="171"/>
      <c r="D23" s="171"/>
      <c r="E23" s="171"/>
      <c r="F23" s="171"/>
      <c r="G23" s="171"/>
      <c r="H23" s="171"/>
      <c r="I23" s="171"/>
      <c r="J23" s="157"/>
      <c r="K23" s="159"/>
    </row>
    <row r="24" spans="2:11" ht="15.75">
      <c r="B24" s="382" t="s">
        <v>110</v>
      </c>
      <c r="C24" s="382"/>
      <c r="D24" s="382"/>
      <c r="E24" s="382"/>
      <c r="F24" s="157"/>
      <c r="G24" s="157"/>
      <c r="H24" s="157"/>
      <c r="I24" s="157"/>
      <c r="J24" s="157"/>
      <c r="K24" s="159"/>
    </row>
    <row r="25" spans="2:11" ht="51" customHeight="1">
      <c r="B25" s="387" t="s">
        <v>133</v>
      </c>
      <c r="C25" s="388"/>
      <c r="D25" s="388"/>
      <c r="E25" s="388"/>
      <c r="F25" s="388"/>
      <c r="G25" s="388"/>
      <c r="H25" s="388"/>
      <c r="I25" s="388"/>
      <c r="J25" s="157"/>
      <c r="K25" s="159"/>
    </row>
    <row r="26" spans="2:11" ht="9.75" customHeight="1">
      <c r="B26" s="158"/>
      <c r="C26" s="171"/>
      <c r="D26" s="171"/>
      <c r="E26" s="171"/>
      <c r="F26" s="171"/>
      <c r="G26" s="171"/>
      <c r="H26" s="171"/>
      <c r="I26" s="171"/>
      <c r="J26" s="157"/>
      <c r="K26" s="159"/>
    </row>
    <row r="27" spans="2:11" ht="15.75">
      <c r="B27" s="382" t="s">
        <v>111</v>
      </c>
      <c r="C27" s="382"/>
      <c r="D27" s="382"/>
      <c r="E27" s="382"/>
      <c r="F27" s="157"/>
      <c r="G27" s="157"/>
      <c r="H27" s="157"/>
      <c r="I27" s="157"/>
      <c r="J27" s="157"/>
      <c r="K27" s="159"/>
    </row>
    <row r="28" spans="2:11" ht="28.5" customHeight="1">
      <c r="B28" s="380" t="s">
        <v>115</v>
      </c>
      <c r="C28" s="386"/>
      <c r="D28" s="386"/>
      <c r="E28" s="386"/>
      <c r="F28" s="386"/>
      <c r="G28" s="386"/>
      <c r="H28" s="386"/>
      <c r="I28" s="386"/>
      <c r="J28" s="157"/>
      <c r="K28" s="159"/>
    </row>
    <row r="29" spans="2:11" ht="9.75" customHeight="1">
      <c r="B29" s="158"/>
      <c r="C29" s="171"/>
      <c r="D29" s="171"/>
      <c r="E29" s="171"/>
      <c r="F29" s="171"/>
      <c r="G29" s="171"/>
      <c r="H29" s="171"/>
      <c r="I29" s="171"/>
      <c r="J29" s="157"/>
      <c r="K29" s="159"/>
    </row>
    <row r="30" spans="2:11" ht="15.75">
      <c r="B30" s="382" t="s">
        <v>112</v>
      </c>
      <c r="C30" s="382"/>
      <c r="D30" s="382"/>
      <c r="E30" s="382"/>
      <c r="F30" s="157"/>
      <c r="G30" s="157"/>
      <c r="H30" s="157"/>
      <c r="I30" s="157"/>
      <c r="J30" s="157"/>
      <c r="K30" s="159"/>
    </row>
    <row r="31" spans="2:11" ht="12.75" customHeight="1">
      <c r="B31" s="380" t="s">
        <v>116</v>
      </c>
      <c r="C31" s="386"/>
      <c r="D31" s="386"/>
      <c r="E31" s="386"/>
      <c r="F31" s="386"/>
      <c r="G31" s="386"/>
      <c r="H31" s="386"/>
      <c r="I31" s="386"/>
      <c r="J31" s="157"/>
      <c r="K31" s="159"/>
    </row>
    <row r="32" spans="2:11" ht="9.75" customHeight="1">
      <c r="B32" s="158"/>
      <c r="C32" s="171"/>
      <c r="D32" s="171"/>
      <c r="E32" s="171"/>
      <c r="F32" s="171"/>
      <c r="G32" s="171"/>
      <c r="H32" s="171"/>
      <c r="I32" s="171"/>
      <c r="J32" s="157"/>
      <c r="K32" s="159"/>
    </row>
    <row r="33" spans="2:11" ht="15.75">
      <c r="B33" s="382" t="s">
        <v>113</v>
      </c>
      <c r="C33" s="382"/>
      <c r="D33" s="382"/>
      <c r="E33" s="382"/>
      <c r="F33" s="157"/>
      <c r="G33" s="157"/>
      <c r="H33" s="157"/>
      <c r="I33" s="157"/>
      <c r="J33" s="157"/>
      <c r="K33" s="159"/>
    </row>
    <row r="34" spans="2:11" ht="12.75" customHeight="1">
      <c r="B34" s="380" t="s">
        <v>117</v>
      </c>
      <c r="C34" s="381"/>
      <c r="D34" s="381"/>
      <c r="E34" s="381"/>
      <c r="F34" s="381"/>
      <c r="G34" s="381"/>
      <c r="H34" s="381"/>
      <c r="I34" s="381"/>
      <c r="J34" s="157"/>
      <c r="K34" s="159"/>
    </row>
    <row r="35" spans="2:11" ht="9.75" customHeight="1">
      <c r="B35" s="158"/>
      <c r="J35" s="157"/>
      <c r="K35" s="159"/>
    </row>
    <row r="36" spans="2:11" ht="15">
      <c r="B36" s="382" t="s">
        <v>114</v>
      </c>
      <c r="C36" s="382"/>
      <c r="D36" s="382"/>
      <c r="E36" s="382"/>
      <c r="F36" s="157"/>
      <c r="G36" s="157"/>
      <c r="H36" s="157"/>
      <c r="I36" s="157"/>
      <c r="J36" s="157"/>
      <c r="K36" s="159"/>
    </row>
    <row r="37" spans="2:11" ht="30.75" customHeight="1">
      <c r="B37" s="380" t="s">
        <v>118</v>
      </c>
      <c r="C37" s="381"/>
      <c r="D37" s="381"/>
      <c r="E37" s="381"/>
      <c r="F37" s="381"/>
      <c r="G37" s="381"/>
      <c r="H37" s="381"/>
      <c r="I37" s="381"/>
      <c r="K37" s="159"/>
    </row>
    <row r="38" ht="12.75">
      <c r="K38" s="159"/>
    </row>
    <row r="39" ht="12.75">
      <c r="K39" s="159"/>
    </row>
    <row r="40" ht="12.75">
      <c r="K40" s="159"/>
    </row>
    <row r="41" ht="12.75">
      <c r="K41" s="159"/>
    </row>
    <row r="42" ht="12.75">
      <c r="K42" s="159"/>
    </row>
    <row r="43" ht="12.75">
      <c r="K43" s="159"/>
    </row>
    <row r="44" ht="12.75">
      <c r="K44" s="159"/>
    </row>
    <row r="45" ht="12.75">
      <c r="K45" s="159"/>
    </row>
    <row r="46" spans="1:27" ht="12.75">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row>
    <row r="47" spans="1:27" ht="12.75">
      <c r="A47" s="15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row>
  </sheetData>
  <sheetProtection password="CC28" sheet="1" objects="1" scenarios="1"/>
  <mergeCells count="23">
    <mergeCell ref="B6:I6"/>
    <mergeCell ref="B8:I8"/>
    <mergeCell ref="B9:I9"/>
    <mergeCell ref="B19:E19"/>
    <mergeCell ref="B14:I14"/>
    <mergeCell ref="B17:I17"/>
    <mergeCell ref="B37:I37"/>
    <mergeCell ref="B20:I20"/>
    <mergeCell ref="B22:I22"/>
    <mergeCell ref="B25:I25"/>
    <mergeCell ref="B28:I28"/>
    <mergeCell ref="B36:E36"/>
    <mergeCell ref="B31:I31"/>
    <mergeCell ref="B27:E27"/>
    <mergeCell ref="B24:E24"/>
    <mergeCell ref="B21:E21"/>
    <mergeCell ref="B34:I34"/>
    <mergeCell ref="B30:E30"/>
    <mergeCell ref="B33:E33"/>
    <mergeCell ref="B11:D11"/>
    <mergeCell ref="B13:D13"/>
    <mergeCell ref="B7:D7"/>
    <mergeCell ref="B16:E16"/>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A1" sqref="A1:G1"/>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29" t="s">
        <v>143</v>
      </c>
      <c r="B1" s="530"/>
      <c r="C1" s="530"/>
      <c r="D1" s="530"/>
      <c r="E1" s="530"/>
      <c r="F1" s="531"/>
      <c r="G1" s="531"/>
      <c r="H1" s="307"/>
      <c r="I1" s="307"/>
      <c r="J1" s="307"/>
      <c r="K1" s="307"/>
      <c r="L1" s="307"/>
      <c r="M1" s="307"/>
      <c r="N1" s="307"/>
      <c r="O1" s="307"/>
      <c r="P1" s="307"/>
    </row>
    <row r="2" spans="1:16" ht="15" customHeight="1">
      <c r="A2" s="307"/>
      <c r="B2" s="307"/>
      <c r="C2" s="307"/>
      <c r="D2" s="307"/>
      <c r="E2" s="307"/>
      <c r="F2" s="307"/>
      <c r="G2" s="307"/>
      <c r="H2" s="307"/>
      <c r="I2" s="307"/>
      <c r="J2" s="307"/>
      <c r="K2" s="307"/>
      <c r="L2" s="307"/>
      <c r="M2" s="307"/>
      <c r="N2" s="307"/>
      <c r="O2" s="307"/>
      <c r="P2" s="307"/>
    </row>
    <row r="3" spans="1:16" ht="14.25" customHeight="1">
      <c r="A3" s="308" t="s">
        <v>94</v>
      </c>
      <c r="B3" s="309"/>
      <c r="C3" s="309"/>
      <c r="D3" s="309"/>
      <c r="E3" s="309"/>
      <c r="F3" s="310"/>
      <c r="G3" s="310"/>
      <c r="H3" s="310"/>
      <c r="I3" s="310"/>
      <c r="J3" s="308" t="s">
        <v>95</v>
      </c>
      <c r="K3" s="309"/>
      <c r="L3" s="309"/>
      <c r="M3" s="309"/>
      <c r="N3" s="309"/>
      <c r="O3" s="309"/>
      <c r="P3" s="309"/>
    </row>
    <row r="4" spans="1:16" ht="19.5" customHeight="1">
      <c r="A4" s="311" t="s">
        <v>65</v>
      </c>
      <c r="B4" s="312"/>
      <c r="C4" s="312"/>
      <c r="D4" s="312"/>
      <c r="E4" s="312"/>
      <c r="F4" s="313"/>
      <c r="G4" s="313"/>
      <c r="H4" s="313"/>
      <c r="I4" s="313"/>
      <c r="J4" s="311" t="s">
        <v>96</v>
      </c>
      <c r="K4" s="314"/>
      <c r="L4" s="314"/>
      <c r="M4" s="314"/>
      <c r="N4" s="314"/>
      <c r="O4" s="314"/>
      <c r="P4" s="314"/>
    </row>
    <row r="5" spans="1:16" ht="17.25" customHeight="1" thickBot="1">
      <c r="A5" s="315"/>
      <c r="B5" s="316"/>
      <c r="C5" s="310"/>
      <c r="D5" s="317"/>
      <c r="E5" s="310"/>
      <c r="F5" s="310"/>
      <c r="G5" s="310"/>
      <c r="H5" s="310"/>
      <c r="I5" s="310"/>
      <c r="J5" s="310"/>
      <c r="K5" s="310"/>
      <c r="L5" s="310"/>
      <c r="M5" s="310"/>
      <c r="N5" s="310"/>
      <c r="O5" s="310"/>
      <c r="P5" s="310"/>
    </row>
    <row r="6" spans="1:16" ht="13.5" customHeight="1" thickBot="1" thickTop="1">
      <c r="A6" s="523" t="s">
        <v>136</v>
      </c>
      <c r="B6" s="524"/>
      <c r="C6" s="551" t="s">
        <v>97</v>
      </c>
      <c r="D6" s="552"/>
      <c r="E6" s="552"/>
      <c r="F6" s="552"/>
      <c r="G6" s="552"/>
      <c r="H6" s="552"/>
      <c r="I6" s="553"/>
      <c r="J6" s="552" t="s">
        <v>98</v>
      </c>
      <c r="K6" s="552"/>
      <c r="L6" s="552"/>
      <c r="M6" s="552"/>
      <c r="N6" s="552"/>
      <c r="O6" s="552"/>
      <c r="P6" s="554"/>
    </row>
    <row r="7" spans="1:16" ht="49.5" customHeight="1">
      <c r="A7" s="525"/>
      <c r="B7" s="526"/>
      <c r="C7" s="555" t="s">
        <v>1</v>
      </c>
      <c r="D7" s="541" t="s">
        <v>4</v>
      </c>
      <c r="E7" s="541" t="s">
        <v>5</v>
      </c>
      <c r="F7" s="563" t="s">
        <v>6</v>
      </c>
      <c r="G7" s="567" t="s">
        <v>99</v>
      </c>
      <c r="H7" s="547" t="s">
        <v>7</v>
      </c>
      <c r="I7" s="539" t="s">
        <v>56</v>
      </c>
      <c r="J7" s="545" t="s">
        <v>12</v>
      </c>
      <c r="K7" s="541" t="s">
        <v>14</v>
      </c>
      <c r="L7" s="563" t="s">
        <v>100</v>
      </c>
      <c r="M7" s="549" t="s">
        <v>101</v>
      </c>
      <c r="N7" s="541" t="s">
        <v>16</v>
      </c>
      <c r="O7" s="541" t="s">
        <v>17</v>
      </c>
      <c r="P7" s="559" t="s">
        <v>13</v>
      </c>
    </row>
    <row r="8" spans="1:16" ht="49.5" customHeight="1" thickBot="1">
      <c r="A8" s="525"/>
      <c r="B8" s="526"/>
      <c r="C8" s="566"/>
      <c r="D8" s="562"/>
      <c r="E8" s="562"/>
      <c r="F8" s="564"/>
      <c r="G8" s="568"/>
      <c r="H8" s="569"/>
      <c r="I8" s="570"/>
      <c r="J8" s="561"/>
      <c r="K8" s="562"/>
      <c r="L8" s="564"/>
      <c r="M8" s="565"/>
      <c r="N8" s="562"/>
      <c r="O8" s="562"/>
      <c r="P8" s="560"/>
    </row>
    <row r="9" spans="1:16" ht="13.5" customHeight="1" thickBot="1">
      <c r="A9" s="318"/>
      <c r="B9" s="319" t="s">
        <v>102</v>
      </c>
      <c r="C9" s="320">
        <v>4</v>
      </c>
      <c r="D9" s="321">
        <v>2</v>
      </c>
      <c r="E9" s="321">
        <v>2</v>
      </c>
      <c r="F9" s="557">
        <v>2</v>
      </c>
      <c r="G9" s="557"/>
      <c r="H9" s="321">
        <v>4</v>
      </c>
      <c r="I9" s="322">
        <v>4</v>
      </c>
      <c r="J9" s="323">
        <v>3</v>
      </c>
      <c r="K9" s="324">
        <v>3</v>
      </c>
      <c r="L9" s="558">
        <v>3</v>
      </c>
      <c r="M9" s="558"/>
      <c r="N9" s="324">
        <v>3</v>
      </c>
      <c r="O9" s="324">
        <v>3</v>
      </c>
      <c r="P9" s="325">
        <v>3</v>
      </c>
    </row>
    <row r="10" spans="1:16" ht="19.5" customHeight="1">
      <c r="A10" s="326">
        <v>1</v>
      </c>
      <c r="B10" s="327"/>
      <c r="C10" s="328"/>
      <c r="D10" s="329"/>
      <c r="E10" s="329"/>
      <c r="F10" s="538"/>
      <c r="G10" s="538"/>
      <c r="H10" s="329"/>
      <c r="I10" s="330"/>
      <c r="J10" s="331"/>
      <c r="K10" s="329"/>
      <c r="L10" s="538"/>
      <c r="M10" s="538"/>
      <c r="N10" s="329"/>
      <c r="O10" s="329"/>
      <c r="P10" s="332"/>
    </row>
    <row r="11" spans="1:16" ht="19.5" customHeight="1">
      <c r="A11" s="333">
        <v>2</v>
      </c>
      <c r="B11" s="334"/>
      <c r="C11" s="335"/>
      <c r="D11" s="336"/>
      <c r="E11" s="337"/>
      <c r="F11" s="533"/>
      <c r="G11" s="533"/>
      <c r="H11" s="336"/>
      <c r="I11" s="338"/>
      <c r="J11" s="339"/>
      <c r="K11" s="336"/>
      <c r="L11" s="533"/>
      <c r="M11" s="533"/>
      <c r="N11" s="336"/>
      <c r="O11" s="336"/>
      <c r="P11" s="340"/>
    </row>
    <row r="12" spans="1:16" ht="19.5" customHeight="1">
      <c r="A12" s="333">
        <v>3</v>
      </c>
      <c r="B12" s="334"/>
      <c r="C12" s="335"/>
      <c r="D12" s="336"/>
      <c r="E12" s="336"/>
      <c r="F12" s="533"/>
      <c r="G12" s="533"/>
      <c r="H12" s="336"/>
      <c r="I12" s="338"/>
      <c r="J12" s="339"/>
      <c r="K12" s="336"/>
      <c r="L12" s="533"/>
      <c r="M12" s="533"/>
      <c r="N12" s="336"/>
      <c r="O12" s="336"/>
      <c r="P12" s="340"/>
    </row>
    <row r="13" spans="1:16" ht="19.5" customHeight="1">
      <c r="A13" s="333">
        <v>4</v>
      </c>
      <c r="B13" s="334"/>
      <c r="C13" s="335"/>
      <c r="D13" s="337"/>
      <c r="E13" s="337"/>
      <c r="F13" s="533"/>
      <c r="G13" s="533"/>
      <c r="H13" s="336"/>
      <c r="I13" s="338"/>
      <c r="J13" s="339"/>
      <c r="K13" s="336"/>
      <c r="L13" s="533"/>
      <c r="M13" s="533"/>
      <c r="N13" s="336"/>
      <c r="O13" s="336"/>
      <c r="P13" s="340"/>
    </row>
    <row r="14" spans="1:16" ht="19.5" customHeight="1">
      <c r="A14" s="333">
        <v>5</v>
      </c>
      <c r="B14" s="334"/>
      <c r="C14" s="335"/>
      <c r="D14" s="336"/>
      <c r="E14" s="336"/>
      <c r="F14" s="533"/>
      <c r="G14" s="533"/>
      <c r="H14" s="336"/>
      <c r="I14" s="338"/>
      <c r="J14" s="339"/>
      <c r="K14" s="336"/>
      <c r="L14" s="533"/>
      <c r="M14" s="533"/>
      <c r="N14" s="336"/>
      <c r="O14" s="336"/>
      <c r="P14" s="340"/>
    </row>
    <row r="15" spans="1:16" ht="19.5" customHeight="1">
      <c r="A15" s="333">
        <v>6</v>
      </c>
      <c r="B15" s="334"/>
      <c r="C15" s="335"/>
      <c r="D15" s="336"/>
      <c r="E15" s="336"/>
      <c r="F15" s="533"/>
      <c r="G15" s="533"/>
      <c r="H15" s="336"/>
      <c r="I15" s="338"/>
      <c r="J15" s="339"/>
      <c r="K15" s="336"/>
      <c r="L15" s="533"/>
      <c r="M15" s="533"/>
      <c r="N15" s="336"/>
      <c r="O15" s="336"/>
      <c r="P15" s="340"/>
    </row>
    <row r="16" spans="1:16" ht="19.5" customHeight="1">
      <c r="A16" s="333">
        <v>7</v>
      </c>
      <c r="B16" s="334"/>
      <c r="C16" s="335"/>
      <c r="D16" s="336"/>
      <c r="E16" s="336"/>
      <c r="F16" s="533"/>
      <c r="G16" s="533"/>
      <c r="H16" s="336"/>
      <c r="I16" s="338"/>
      <c r="J16" s="339"/>
      <c r="K16" s="336"/>
      <c r="L16" s="533"/>
      <c r="M16" s="533"/>
      <c r="N16" s="336"/>
      <c r="O16" s="336"/>
      <c r="P16" s="340"/>
    </row>
    <row r="17" spans="1:16" ht="19.5" customHeight="1">
      <c r="A17" s="333">
        <v>8</v>
      </c>
      <c r="B17" s="334"/>
      <c r="C17" s="335"/>
      <c r="D17" s="336"/>
      <c r="E17" s="337"/>
      <c r="F17" s="533"/>
      <c r="G17" s="533"/>
      <c r="H17" s="336"/>
      <c r="I17" s="338"/>
      <c r="J17" s="339"/>
      <c r="K17" s="336"/>
      <c r="L17" s="533"/>
      <c r="M17" s="533"/>
      <c r="N17" s="336"/>
      <c r="O17" s="336"/>
      <c r="P17" s="340"/>
    </row>
    <row r="18" spans="1:16" ht="19.5" customHeight="1">
      <c r="A18" s="333">
        <v>9</v>
      </c>
      <c r="B18" s="334"/>
      <c r="C18" s="335"/>
      <c r="D18" s="336"/>
      <c r="E18" s="336"/>
      <c r="F18" s="533"/>
      <c r="G18" s="533"/>
      <c r="H18" s="337"/>
      <c r="I18" s="341"/>
      <c r="J18" s="339"/>
      <c r="K18" s="336"/>
      <c r="L18" s="533"/>
      <c r="M18" s="533"/>
      <c r="N18" s="336"/>
      <c r="O18" s="336"/>
      <c r="P18" s="340"/>
    </row>
    <row r="19" spans="1:16" ht="19.5" customHeight="1">
      <c r="A19" s="333">
        <v>10</v>
      </c>
      <c r="B19" s="334"/>
      <c r="C19" s="335"/>
      <c r="D19" s="336"/>
      <c r="E19" s="336"/>
      <c r="F19" s="533"/>
      <c r="G19" s="533"/>
      <c r="H19" s="336"/>
      <c r="I19" s="341"/>
      <c r="J19" s="339"/>
      <c r="K19" s="336"/>
      <c r="L19" s="533"/>
      <c r="M19" s="533"/>
      <c r="N19" s="336"/>
      <c r="O19" s="336"/>
      <c r="P19" s="340"/>
    </row>
    <row r="20" spans="1:16" ht="19.5" customHeight="1">
      <c r="A20" s="333">
        <v>11</v>
      </c>
      <c r="B20" s="334"/>
      <c r="C20" s="335"/>
      <c r="D20" s="336"/>
      <c r="E20" s="336"/>
      <c r="F20" s="533"/>
      <c r="G20" s="533"/>
      <c r="H20" s="336"/>
      <c r="I20" s="341"/>
      <c r="J20" s="339"/>
      <c r="K20" s="336"/>
      <c r="L20" s="533"/>
      <c r="M20" s="533"/>
      <c r="N20" s="336"/>
      <c r="O20" s="336"/>
      <c r="P20" s="340"/>
    </row>
    <row r="21" spans="1:16" ht="19.5" customHeight="1">
      <c r="A21" s="333">
        <v>12</v>
      </c>
      <c r="B21" s="334"/>
      <c r="C21" s="335"/>
      <c r="D21" s="336"/>
      <c r="E21" s="336"/>
      <c r="F21" s="533"/>
      <c r="G21" s="533"/>
      <c r="H21" s="336"/>
      <c r="I21" s="341"/>
      <c r="J21" s="339"/>
      <c r="K21" s="336"/>
      <c r="L21" s="533"/>
      <c r="M21" s="533"/>
      <c r="N21" s="336"/>
      <c r="O21" s="336"/>
      <c r="P21" s="340"/>
    </row>
    <row r="22" spans="1:16" ht="19.5" customHeight="1">
      <c r="A22" s="333">
        <v>13</v>
      </c>
      <c r="B22" s="334"/>
      <c r="C22" s="335"/>
      <c r="D22" s="336"/>
      <c r="E22" s="336"/>
      <c r="F22" s="533"/>
      <c r="G22" s="533"/>
      <c r="H22" s="336"/>
      <c r="I22" s="341"/>
      <c r="J22" s="339"/>
      <c r="K22" s="336"/>
      <c r="L22" s="533"/>
      <c r="M22" s="533"/>
      <c r="N22" s="336"/>
      <c r="O22" s="336"/>
      <c r="P22" s="340"/>
    </row>
    <row r="23" spans="1:16" ht="19.5" customHeight="1">
      <c r="A23" s="333">
        <v>14</v>
      </c>
      <c r="B23" s="334"/>
      <c r="C23" s="335"/>
      <c r="D23" s="336"/>
      <c r="E23" s="337"/>
      <c r="F23" s="533"/>
      <c r="G23" s="533"/>
      <c r="H23" s="336"/>
      <c r="I23" s="341"/>
      <c r="J23" s="339"/>
      <c r="K23" s="336"/>
      <c r="L23" s="533"/>
      <c r="M23" s="533"/>
      <c r="N23" s="336"/>
      <c r="O23" s="336"/>
      <c r="P23" s="340"/>
    </row>
    <row r="24" spans="1:16" ht="19.5" customHeight="1" thickBot="1">
      <c r="A24" s="342">
        <v>15</v>
      </c>
      <c r="B24" s="343"/>
      <c r="C24" s="344"/>
      <c r="D24" s="345"/>
      <c r="E24" s="345"/>
      <c r="F24" s="535"/>
      <c r="G24" s="535"/>
      <c r="H24" s="345"/>
      <c r="I24" s="346"/>
      <c r="J24" s="347"/>
      <c r="K24" s="345"/>
      <c r="L24" s="535"/>
      <c r="M24" s="535"/>
      <c r="N24" s="345"/>
      <c r="O24" s="345"/>
      <c r="P24" s="348"/>
    </row>
    <row r="25" spans="1:16" ht="3.75" customHeight="1" thickTop="1">
      <c r="A25" s="349"/>
      <c r="B25" s="350"/>
      <c r="C25" s="351"/>
      <c r="D25" s="351"/>
      <c r="E25" s="351"/>
      <c r="F25" s="351"/>
      <c r="G25" s="351"/>
      <c r="H25" s="351"/>
      <c r="I25" s="351"/>
      <c r="J25" s="351"/>
      <c r="K25" s="351"/>
      <c r="L25" s="351"/>
      <c r="M25" s="351"/>
      <c r="N25" s="351"/>
      <c r="O25" s="351"/>
      <c r="P25" s="351"/>
    </row>
    <row r="26" spans="1:16" ht="14.25" customHeight="1">
      <c r="A26" s="352" t="s">
        <v>103</v>
      </c>
      <c r="B26" s="310"/>
      <c r="C26" s="353"/>
      <c r="D26" s="353"/>
      <c r="E26" s="353"/>
      <c r="F26" s="353"/>
      <c r="G26" s="353"/>
      <c r="H26" s="353"/>
      <c r="I26" s="353"/>
      <c r="J26" s="354"/>
      <c r="K26" s="534" t="s">
        <v>137</v>
      </c>
      <c r="L26" s="534"/>
      <c r="M26" s="534"/>
      <c r="N26" s="534"/>
      <c r="O26" s="534"/>
      <c r="P26" s="534"/>
    </row>
    <row r="27" spans="1:16" ht="14.25">
      <c r="A27" s="352" t="s">
        <v>104</v>
      </c>
      <c r="B27" s="310"/>
      <c r="C27" s="353"/>
      <c r="D27" s="353"/>
      <c r="E27" s="356"/>
      <c r="F27" s="356"/>
      <c r="G27" s="353"/>
      <c r="H27" s="353"/>
      <c r="I27" s="353"/>
      <c r="J27" s="357"/>
      <c r="K27" s="534"/>
      <c r="L27" s="534"/>
      <c r="M27" s="534"/>
      <c r="N27" s="534"/>
      <c r="O27" s="534"/>
      <c r="P27" s="534"/>
    </row>
    <row r="28" spans="1:16" ht="19.5" customHeight="1">
      <c r="A28" s="352"/>
      <c r="B28" s="310"/>
      <c r="C28" s="353"/>
      <c r="D28" s="353"/>
      <c r="E28" s="356"/>
      <c r="F28" s="356"/>
      <c r="G28" s="353"/>
      <c r="H28" s="353"/>
      <c r="I28" s="353"/>
      <c r="J28" s="357"/>
      <c r="K28" s="355"/>
      <c r="L28" s="355"/>
      <c r="M28" s="355"/>
      <c r="N28" s="355"/>
      <c r="O28" s="355"/>
      <c r="P28" s="355"/>
    </row>
    <row r="29" spans="1:16" ht="39.75" customHeight="1">
      <c r="A29" s="358"/>
      <c r="B29" s="359"/>
      <c r="C29" s="360"/>
      <c r="D29" s="360"/>
      <c r="E29" s="360"/>
      <c r="F29" s="360"/>
      <c r="G29" s="360"/>
      <c r="H29" s="360"/>
      <c r="I29" s="360"/>
      <c r="J29" s="313"/>
      <c r="K29" s="359"/>
      <c r="L29" s="359"/>
      <c r="M29" s="359"/>
      <c r="N29" s="359"/>
      <c r="O29" s="359"/>
      <c r="P29" s="359"/>
    </row>
    <row r="30" spans="1:16" ht="26.25">
      <c r="A30" s="529" t="s">
        <v>143</v>
      </c>
      <c r="B30" s="530"/>
      <c r="C30" s="530"/>
      <c r="D30" s="530"/>
      <c r="E30" s="530"/>
      <c r="F30" s="532"/>
      <c r="G30" s="532"/>
      <c r="H30" s="360"/>
      <c r="I30" s="360"/>
      <c r="J30" s="313"/>
      <c r="K30" s="359"/>
      <c r="L30" s="359"/>
      <c r="M30" s="359"/>
      <c r="N30" s="359"/>
      <c r="O30" s="359"/>
      <c r="P30" s="359"/>
    </row>
    <row r="31" spans="1:16" ht="15" customHeight="1">
      <c r="A31" s="358"/>
      <c r="B31" s="359"/>
      <c r="C31" s="360"/>
      <c r="D31" s="360"/>
      <c r="E31" s="360"/>
      <c r="F31" s="360"/>
      <c r="G31" s="360"/>
      <c r="H31" s="360"/>
      <c r="I31" s="360"/>
      <c r="J31" s="313"/>
      <c r="K31" s="359"/>
      <c r="L31" s="359"/>
      <c r="M31" s="359"/>
      <c r="N31" s="359"/>
      <c r="O31" s="359"/>
      <c r="P31" s="359"/>
    </row>
    <row r="32" spans="1:16" ht="14.25" customHeight="1">
      <c r="A32" s="308" t="s">
        <v>94</v>
      </c>
      <c r="B32" s="309"/>
      <c r="C32" s="309"/>
      <c r="D32" s="309"/>
      <c r="E32" s="309"/>
      <c r="F32" s="310"/>
      <c r="G32" s="310"/>
      <c r="H32" s="310"/>
      <c r="I32" s="310"/>
      <c r="J32" s="308" t="s">
        <v>95</v>
      </c>
      <c r="K32" s="309"/>
      <c r="L32" s="309"/>
      <c r="M32" s="309"/>
      <c r="N32" s="309"/>
      <c r="O32" s="309"/>
      <c r="P32" s="309"/>
    </row>
    <row r="33" spans="1:16" ht="19.5" customHeight="1">
      <c r="A33" s="311" t="s">
        <v>65</v>
      </c>
      <c r="B33" s="312"/>
      <c r="C33" s="312"/>
      <c r="D33" s="312"/>
      <c r="E33" s="312"/>
      <c r="F33" s="313"/>
      <c r="G33" s="313"/>
      <c r="H33" s="313"/>
      <c r="I33" s="313"/>
      <c r="J33" s="311" t="s">
        <v>96</v>
      </c>
      <c r="K33" s="314"/>
      <c r="L33" s="314"/>
      <c r="M33" s="314"/>
      <c r="N33" s="314"/>
      <c r="O33" s="314"/>
      <c r="P33" s="314"/>
    </row>
    <row r="34" spans="1:16" ht="17.25" customHeight="1" thickBot="1">
      <c r="A34" s="315"/>
      <c r="B34" s="316"/>
      <c r="C34" s="310"/>
      <c r="D34" s="317"/>
      <c r="E34" s="310"/>
      <c r="F34" s="310"/>
      <c r="G34" s="310"/>
      <c r="H34" s="310"/>
      <c r="I34" s="310"/>
      <c r="J34" s="310"/>
      <c r="K34" s="310"/>
      <c r="L34" s="310"/>
      <c r="M34" s="310"/>
      <c r="N34" s="310"/>
      <c r="O34" s="310"/>
      <c r="P34" s="310"/>
    </row>
    <row r="35" spans="1:16" ht="13.5" customHeight="1" thickBot="1" thickTop="1">
      <c r="A35" s="523" t="s">
        <v>135</v>
      </c>
      <c r="B35" s="524"/>
      <c r="C35" s="551" t="s">
        <v>97</v>
      </c>
      <c r="D35" s="552"/>
      <c r="E35" s="552"/>
      <c r="F35" s="552"/>
      <c r="G35" s="552"/>
      <c r="H35" s="552"/>
      <c r="I35" s="553"/>
      <c r="J35" s="552" t="s">
        <v>98</v>
      </c>
      <c r="K35" s="552"/>
      <c r="L35" s="552"/>
      <c r="M35" s="552"/>
      <c r="N35" s="552"/>
      <c r="O35" s="552"/>
      <c r="P35" s="554"/>
    </row>
    <row r="36" spans="1:16" ht="49.5" customHeight="1">
      <c r="A36" s="525"/>
      <c r="B36" s="526"/>
      <c r="C36" s="555" t="s">
        <v>1</v>
      </c>
      <c r="D36" s="541" t="s">
        <v>4</v>
      </c>
      <c r="E36" s="541" t="s">
        <v>5</v>
      </c>
      <c r="F36" s="547" t="s">
        <v>6</v>
      </c>
      <c r="G36" s="549" t="s">
        <v>99</v>
      </c>
      <c r="H36" s="541" t="s">
        <v>7</v>
      </c>
      <c r="I36" s="539" t="s">
        <v>56</v>
      </c>
      <c r="J36" s="545" t="s">
        <v>12</v>
      </c>
      <c r="K36" s="541" t="s">
        <v>14</v>
      </c>
      <c r="L36" s="547" t="s">
        <v>100</v>
      </c>
      <c r="M36" s="549" t="s">
        <v>101</v>
      </c>
      <c r="N36" s="541" t="s">
        <v>16</v>
      </c>
      <c r="O36" s="541" t="s">
        <v>17</v>
      </c>
      <c r="P36" s="543" t="s">
        <v>13</v>
      </c>
    </row>
    <row r="37" spans="1:16" ht="49.5" customHeight="1" thickBot="1">
      <c r="A37" s="527"/>
      <c r="B37" s="528"/>
      <c r="C37" s="556"/>
      <c r="D37" s="542"/>
      <c r="E37" s="542"/>
      <c r="F37" s="548"/>
      <c r="G37" s="550"/>
      <c r="H37" s="542"/>
      <c r="I37" s="540"/>
      <c r="J37" s="546"/>
      <c r="K37" s="542"/>
      <c r="L37" s="548"/>
      <c r="M37" s="550"/>
      <c r="N37" s="542"/>
      <c r="O37" s="542"/>
      <c r="P37" s="544"/>
    </row>
    <row r="38" spans="1:16" ht="13.5" customHeight="1" thickBot="1">
      <c r="A38" s="361"/>
      <c r="B38" s="319" t="s">
        <v>102</v>
      </c>
      <c r="C38" s="362">
        <v>4</v>
      </c>
      <c r="D38" s="363">
        <v>2</v>
      </c>
      <c r="E38" s="363">
        <v>2</v>
      </c>
      <c r="F38" s="536">
        <v>2</v>
      </c>
      <c r="G38" s="536"/>
      <c r="H38" s="363">
        <v>4</v>
      </c>
      <c r="I38" s="364">
        <v>4</v>
      </c>
      <c r="J38" s="365">
        <v>3</v>
      </c>
      <c r="K38" s="366">
        <v>3</v>
      </c>
      <c r="L38" s="537">
        <v>3</v>
      </c>
      <c r="M38" s="537"/>
      <c r="N38" s="366">
        <v>3</v>
      </c>
      <c r="O38" s="366">
        <v>3</v>
      </c>
      <c r="P38" s="367">
        <v>3</v>
      </c>
    </row>
    <row r="39" spans="1:16" ht="19.5" customHeight="1">
      <c r="A39" s="368">
        <v>1</v>
      </c>
      <c r="B39" s="369"/>
      <c r="C39" s="328"/>
      <c r="D39" s="329"/>
      <c r="E39" s="329"/>
      <c r="F39" s="538"/>
      <c r="G39" s="538"/>
      <c r="H39" s="329"/>
      <c r="I39" s="330"/>
      <c r="J39" s="328"/>
      <c r="K39" s="329"/>
      <c r="L39" s="538"/>
      <c r="M39" s="538"/>
      <c r="N39" s="329"/>
      <c r="O39" s="329"/>
      <c r="P39" s="332"/>
    </row>
    <row r="40" spans="1:16" ht="19.5" customHeight="1">
      <c r="A40" s="333">
        <v>2</v>
      </c>
      <c r="B40" s="370"/>
      <c r="C40" s="335"/>
      <c r="D40" s="336"/>
      <c r="E40" s="337"/>
      <c r="F40" s="533"/>
      <c r="G40" s="533"/>
      <c r="H40" s="336"/>
      <c r="I40" s="338"/>
      <c r="J40" s="335"/>
      <c r="K40" s="336"/>
      <c r="L40" s="533"/>
      <c r="M40" s="533"/>
      <c r="N40" s="336"/>
      <c r="O40" s="336"/>
      <c r="P40" s="340"/>
    </row>
    <row r="41" spans="1:16" ht="19.5" customHeight="1">
      <c r="A41" s="333">
        <v>3</v>
      </c>
      <c r="B41" s="370"/>
      <c r="C41" s="335"/>
      <c r="D41" s="336"/>
      <c r="E41" s="336"/>
      <c r="F41" s="533"/>
      <c r="G41" s="533"/>
      <c r="H41" s="336"/>
      <c r="I41" s="338"/>
      <c r="J41" s="335"/>
      <c r="K41" s="336"/>
      <c r="L41" s="533"/>
      <c r="M41" s="533"/>
      <c r="N41" s="336"/>
      <c r="O41" s="336"/>
      <c r="P41" s="340"/>
    </row>
    <row r="42" spans="1:16" ht="19.5" customHeight="1">
      <c r="A42" s="333">
        <v>4</v>
      </c>
      <c r="B42" s="370"/>
      <c r="C42" s="335"/>
      <c r="D42" s="337"/>
      <c r="E42" s="337"/>
      <c r="F42" s="533"/>
      <c r="G42" s="533"/>
      <c r="H42" s="336"/>
      <c r="I42" s="338"/>
      <c r="J42" s="335"/>
      <c r="K42" s="336"/>
      <c r="L42" s="533"/>
      <c r="M42" s="533"/>
      <c r="N42" s="336"/>
      <c r="O42" s="336"/>
      <c r="P42" s="340"/>
    </row>
    <row r="43" spans="1:16" ht="19.5" customHeight="1">
      <c r="A43" s="333">
        <v>5</v>
      </c>
      <c r="B43" s="370"/>
      <c r="C43" s="335"/>
      <c r="D43" s="336"/>
      <c r="E43" s="336"/>
      <c r="F43" s="533"/>
      <c r="G43" s="533"/>
      <c r="H43" s="336"/>
      <c r="I43" s="338"/>
      <c r="J43" s="335"/>
      <c r="K43" s="336"/>
      <c r="L43" s="533"/>
      <c r="M43" s="533"/>
      <c r="N43" s="336"/>
      <c r="O43" s="336"/>
      <c r="P43" s="340"/>
    </row>
    <row r="44" spans="1:16" ht="19.5" customHeight="1">
      <c r="A44" s="333">
        <v>6</v>
      </c>
      <c r="B44" s="370"/>
      <c r="C44" s="335"/>
      <c r="D44" s="336"/>
      <c r="E44" s="336"/>
      <c r="F44" s="533"/>
      <c r="G44" s="533"/>
      <c r="H44" s="336"/>
      <c r="I44" s="338"/>
      <c r="J44" s="335"/>
      <c r="K44" s="336"/>
      <c r="L44" s="533"/>
      <c r="M44" s="533"/>
      <c r="N44" s="336"/>
      <c r="O44" s="336"/>
      <c r="P44" s="340"/>
    </row>
    <row r="45" spans="1:16" ht="19.5" customHeight="1">
      <c r="A45" s="333">
        <v>7</v>
      </c>
      <c r="B45" s="370"/>
      <c r="C45" s="335"/>
      <c r="D45" s="336"/>
      <c r="E45" s="336"/>
      <c r="F45" s="533"/>
      <c r="G45" s="533"/>
      <c r="H45" s="336"/>
      <c r="I45" s="338"/>
      <c r="J45" s="335"/>
      <c r="K45" s="336"/>
      <c r="L45" s="533"/>
      <c r="M45" s="533"/>
      <c r="N45" s="336"/>
      <c r="O45" s="336"/>
      <c r="P45" s="340"/>
    </row>
    <row r="46" spans="1:16" ht="19.5" customHeight="1">
      <c r="A46" s="333">
        <v>8</v>
      </c>
      <c r="B46" s="370"/>
      <c r="C46" s="335"/>
      <c r="D46" s="336"/>
      <c r="E46" s="337"/>
      <c r="F46" s="533"/>
      <c r="G46" s="533"/>
      <c r="H46" s="336"/>
      <c r="I46" s="338"/>
      <c r="J46" s="335"/>
      <c r="K46" s="336"/>
      <c r="L46" s="533"/>
      <c r="M46" s="533"/>
      <c r="N46" s="336"/>
      <c r="O46" s="336"/>
      <c r="P46" s="340"/>
    </row>
    <row r="47" spans="1:16" ht="19.5" customHeight="1">
      <c r="A47" s="333">
        <v>9</v>
      </c>
      <c r="B47" s="370"/>
      <c r="C47" s="335"/>
      <c r="D47" s="336"/>
      <c r="E47" s="336"/>
      <c r="F47" s="533"/>
      <c r="G47" s="533"/>
      <c r="H47" s="337"/>
      <c r="I47" s="341"/>
      <c r="J47" s="335"/>
      <c r="K47" s="336"/>
      <c r="L47" s="533"/>
      <c r="M47" s="533"/>
      <c r="N47" s="336"/>
      <c r="O47" s="336"/>
      <c r="P47" s="340"/>
    </row>
    <row r="48" spans="1:16" ht="19.5" customHeight="1">
      <c r="A48" s="333">
        <v>10</v>
      </c>
      <c r="B48" s="370"/>
      <c r="C48" s="335"/>
      <c r="D48" s="336"/>
      <c r="E48" s="336"/>
      <c r="F48" s="533"/>
      <c r="G48" s="533"/>
      <c r="H48" s="336"/>
      <c r="I48" s="341"/>
      <c r="J48" s="335"/>
      <c r="K48" s="336"/>
      <c r="L48" s="533"/>
      <c r="M48" s="533"/>
      <c r="N48" s="336"/>
      <c r="O48" s="336"/>
      <c r="P48" s="340"/>
    </row>
    <row r="49" spans="1:16" ht="19.5" customHeight="1">
      <c r="A49" s="333">
        <v>11</v>
      </c>
      <c r="B49" s="370"/>
      <c r="C49" s="335"/>
      <c r="D49" s="336"/>
      <c r="E49" s="336"/>
      <c r="F49" s="533"/>
      <c r="G49" s="533"/>
      <c r="H49" s="336"/>
      <c r="I49" s="341"/>
      <c r="J49" s="335"/>
      <c r="K49" s="336"/>
      <c r="L49" s="533"/>
      <c r="M49" s="533"/>
      <c r="N49" s="336"/>
      <c r="O49" s="336"/>
      <c r="P49" s="340"/>
    </row>
    <row r="50" spans="1:16" ht="19.5" customHeight="1">
      <c r="A50" s="333">
        <v>12</v>
      </c>
      <c r="B50" s="370"/>
      <c r="C50" s="335"/>
      <c r="D50" s="336"/>
      <c r="E50" s="336"/>
      <c r="F50" s="533"/>
      <c r="G50" s="533"/>
      <c r="H50" s="336"/>
      <c r="I50" s="341"/>
      <c r="J50" s="335"/>
      <c r="K50" s="336"/>
      <c r="L50" s="533"/>
      <c r="M50" s="533"/>
      <c r="N50" s="336"/>
      <c r="O50" s="336"/>
      <c r="P50" s="340"/>
    </row>
    <row r="51" spans="1:16" ht="19.5" customHeight="1">
      <c r="A51" s="333">
        <v>13</v>
      </c>
      <c r="B51" s="370"/>
      <c r="C51" s="335"/>
      <c r="D51" s="336"/>
      <c r="E51" s="336"/>
      <c r="F51" s="533"/>
      <c r="G51" s="533"/>
      <c r="H51" s="336"/>
      <c r="I51" s="341"/>
      <c r="J51" s="335"/>
      <c r="K51" s="336"/>
      <c r="L51" s="533"/>
      <c r="M51" s="533"/>
      <c r="N51" s="336"/>
      <c r="O51" s="336"/>
      <c r="P51" s="340"/>
    </row>
    <row r="52" spans="1:16" ht="19.5" customHeight="1">
      <c r="A52" s="333">
        <v>14</v>
      </c>
      <c r="B52" s="370"/>
      <c r="C52" s="335"/>
      <c r="D52" s="336"/>
      <c r="E52" s="337"/>
      <c r="F52" s="533"/>
      <c r="G52" s="533"/>
      <c r="H52" s="336"/>
      <c r="I52" s="341"/>
      <c r="J52" s="335"/>
      <c r="K52" s="336"/>
      <c r="L52" s="533"/>
      <c r="M52" s="533"/>
      <c r="N52" s="336"/>
      <c r="O52" s="336"/>
      <c r="P52" s="340"/>
    </row>
    <row r="53" spans="1:16" ht="19.5" customHeight="1" thickBot="1">
      <c r="A53" s="342">
        <v>15</v>
      </c>
      <c r="B53" s="371"/>
      <c r="C53" s="344"/>
      <c r="D53" s="345"/>
      <c r="E53" s="345"/>
      <c r="F53" s="535"/>
      <c r="G53" s="535"/>
      <c r="H53" s="345"/>
      <c r="I53" s="346"/>
      <c r="J53" s="344"/>
      <c r="K53" s="345"/>
      <c r="L53" s="535"/>
      <c r="M53" s="535"/>
      <c r="N53" s="345"/>
      <c r="O53" s="345"/>
      <c r="P53" s="348"/>
    </row>
    <row r="54" spans="1:16" ht="3.75" customHeight="1" thickTop="1">
      <c r="A54" s="349"/>
      <c r="B54" s="350"/>
      <c r="C54" s="351"/>
      <c r="D54" s="351"/>
      <c r="E54" s="351"/>
      <c r="F54" s="351"/>
      <c r="G54" s="351"/>
      <c r="H54" s="351"/>
      <c r="I54" s="351"/>
      <c r="J54" s="351"/>
      <c r="K54" s="351"/>
      <c r="L54" s="351"/>
      <c r="M54" s="351"/>
      <c r="N54" s="351"/>
      <c r="O54" s="351"/>
      <c r="P54" s="351"/>
    </row>
    <row r="55" spans="1:16" ht="13.5">
      <c r="A55" s="352" t="s">
        <v>103</v>
      </c>
      <c r="B55" s="310"/>
      <c r="C55" s="353"/>
      <c r="D55" s="353"/>
      <c r="E55" s="353"/>
      <c r="F55" s="353"/>
      <c r="G55" s="353"/>
      <c r="H55" s="353"/>
      <c r="I55" s="353"/>
      <c r="J55" s="353"/>
      <c r="K55" s="534" t="s">
        <v>138</v>
      </c>
      <c r="L55" s="534"/>
      <c r="M55" s="534"/>
      <c r="N55" s="534"/>
      <c r="O55" s="534"/>
      <c r="P55" s="534"/>
    </row>
    <row r="56" spans="1:16" ht="13.5">
      <c r="A56" s="352" t="s">
        <v>104</v>
      </c>
      <c r="B56" s="310"/>
      <c r="C56" s="353"/>
      <c r="D56" s="353"/>
      <c r="E56" s="356"/>
      <c r="F56" s="356"/>
      <c r="G56" s="353"/>
      <c r="H56" s="353"/>
      <c r="I56" s="353"/>
      <c r="J56" s="310"/>
      <c r="K56" s="534"/>
      <c r="L56" s="534"/>
      <c r="M56" s="534"/>
      <c r="N56" s="534"/>
      <c r="O56" s="534"/>
      <c r="P56" s="534"/>
    </row>
    <row r="57" spans="1:16" ht="19.5" customHeight="1">
      <c r="A57" s="352"/>
      <c r="B57" s="310"/>
      <c r="C57" s="353"/>
      <c r="D57" s="353"/>
      <c r="E57" s="356"/>
      <c r="F57" s="356"/>
      <c r="G57" s="353"/>
      <c r="H57" s="353"/>
      <c r="I57" s="353"/>
      <c r="J57" s="310"/>
      <c r="K57" s="355"/>
      <c r="L57" s="355"/>
      <c r="M57" s="355"/>
      <c r="N57" s="355"/>
      <c r="O57" s="355"/>
      <c r="P57" s="355"/>
    </row>
    <row r="58" spans="1:16" ht="39.75" customHeight="1">
      <c r="A58" s="358"/>
      <c r="B58" s="359"/>
      <c r="C58" s="360"/>
      <c r="D58" s="360"/>
      <c r="E58" s="360"/>
      <c r="F58" s="360"/>
      <c r="G58" s="360"/>
      <c r="H58" s="360"/>
      <c r="I58" s="360"/>
      <c r="J58" s="313"/>
      <c r="K58" s="359"/>
      <c r="L58" s="359"/>
      <c r="M58" s="359"/>
      <c r="N58" s="359"/>
      <c r="O58" s="359"/>
      <c r="P58" s="359"/>
    </row>
  </sheetData>
  <sheetProtection password="CC28" sheet="1" objects="1" scenarios="1"/>
  <mergeCells count="102">
    <mergeCell ref="C6:I6"/>
    <mergeCell ref="J6:P6"/>
    <mergeCell ref="C7:C8"/>
    <mergeCell ref="D7:D8"/>
    <mergeCell ref="E7:E8"/>
    <mergeCell ref="F7:F8"/>
    <mergeCell ref="G7:G8"/>
    <mergeCell ref="H7:H8"/>
    <mergeCell ref="I7:I8"/>
    <mergeCell ref="N7:N8"/>
    <mergeCell ref="P7:P8"/>
    <mergeCell ref="J7:J8"/>
    <mergeCell ref="K7:K8"/>
    <mergeCell ref="L7:L8"/>
    <mergeCell ref="M7:M8"/>
    <mergeCell ref="O7:O8"/>
    <mergeCell ref="F9:G9"/>
    <mergeCell ref="L9:M9"/>
    <mergeCell ref="F10:G10"/>
    <mergeCell ref="L10:M10"/>
    <mergeCell ref="F11:G11"/>
    <mergeCell ref="L11:M11"/>
    <mergeCell ref="F12:G12"/>
    <mergeCell ref="L12:M12"/>
    <mergeCell ref="F13:G13"/>
    <mergeCell ref="L13:M13"/>
    <mergeCell ref="F14:G14"/>
    <mergeCell ref="L14:M14"/>
    <mergeCell ref="F15:G15"/>
    <mergeCell ref="L15:M15"/>
    <mergeCell ref="F16:G16"/>
    <mergeCell ref="L16:M16"/>
    <mergeCell ref="F17:G17"/>
    <mergeCell ref="L17:M17"/>
    <mergeCell ref="F18:G18"/>
    <mergeCell ref="L18:M18"/>
    <mergeCell ref="F19:G19"/>
    <mergeCell ref="L19:M19"/>
    <mergeCell ref="F20:G20"/>
    <mergeCell ref="L20:M20"/>
    <mergeCell ref="F21:G21"/>
    <mergeCell ref="L21:M21"/>
    <mergeCell ref="F22:G22"/>
    <mergeCell ref="L22:M22"/>
    <mergeCell ref="F23:G23"/>
    <mergeCell ref="L23:M23"/>
    <mergeCell ref="F24:G24"/>
    <mergeCell ref="L24:M24"/>
    <mergeCell ref="C35:I35"/>
    <mergeCell ref="J35:P35"/>
    <mergeCell ref="C36:C37"/>
    <mergeCell ref="D36:D37"/>
    <mergeCell ref="E36:E37"/>
    <mergeCell ref="F36:F37"/>
    <mergeCell ref="G36:G37"/>
    <mergeCell ref="H36:H37"/>
    <mergeCell ref="I36:I37"/>
    <mergeCell ref="N36:N37"/>
    <mergeCell ref="P36:P37"/>
    <mergeCell ref="J36:J37"/>
    <mergeCell ref="K36:K37"/>
    <mergeCell ref="L36:L37"/>
    <mergeCell ref="M36:M37"/>
    <mergeCell ref="O36:O37"/>
    <mergeCell ref="F38:G38"/>
    <mergeCell ref="L38:M38"/>
    <mergeCell ref="F39:G39"/>
    <mergeCell ref="L39:M39"/>
    <mergeCell ref="F40:G40"/>
    <mergeCell ref="L40:M40"/>
    <mergeCell ref="F41:G41"/>
    <mergeCell ref="L41:M41"/>
    <mergeCell ref="F42:G42"/>
    <mergeCell ref="L42:M42"/>
    <mergeCell ref="F43:G43"/>
    <mergeCell ref="L43:M43"/>
    <mergeCell ref="F44:G44"/>
    <mergeCell ref="L44:M44"/>
    <mergeCell ref="F45:G45"/>
    <mergeCell ref="L45:M45"/>
    <mergeCell ref="F46:G46"/>
    <mergeCell ref="L46:M46"/>
    <mergeCell ref="K26:P27"/>
    <mergeCell ref="K55:P56"/>
    <mergeCell ref="F53:G53"/>
    <mergeCell ref="L53:M53"/>
    <mergeCell ref="F47:G47"/>
    <mergeCell ref="L47:M47"/>
    <mergeCell ref="F48:G48"/>
    <mergeCell ref="L48:M48"/>
    <mergeCell ref="F49:G49"/>
    <mergeCell ref="L49:M49"/>
    <mergeCell ref="A35:B37"/>
    <mergeCell ref="A1:G1"/>
    <mergeCell ref="A30:G30"/>
    <mergeCell ref="A6:B8"/>
    <mergeCell ref="F52:G52"/>
    <mergeCell ref="L52:M52"/>
    <mergeCell ref="F50:G50"/>
    <mergeCell ref="L50:M50"/>
    <mergeCell ref="F51:G51"/>
    <mergeCell ref="L51:M51"/>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107"/>
  <sheetViews>
    <sheetView showZeros="0" zoomScale="25" zoomScaleNormal="25" zoomScaleSheetLayoutView="50" zoomScalePageLayoutView="0" workbookViewId="0" topLeftCell="A1">
      <selection activeCell="A16" sqref="A16"/>
    </sheetView>
  </sheetViews>
  <sheetFormatPr defaultColWidth="9.140625" defaultRowHeight="12.75"/>
  <cols>
    <col min="1" max="2" width="255.7109375" style="111" customWidth="1"/>
    <col min="3" max="16384" width="9.140625" style="111" customWidth="1"/>
  </cols>
  <sheetData>
    <row r="2" spans="1:2" s="153" customFormat="1" ht="249.75" customHeight="1">
      <c r="A2" s="279" t="s">
        <v>144</v>
      </c>
      <c r="B2" s="279" t="s">
        <v>144</v>
      </c>
    </row>
    <row r="3" spans="1:2" ht="124.5" customHeight="1">
      <c r="A3" s="278" t="str">
        <f>'TEAM NAMES &amp; EVENTS'!$E$7</f>
        <v>Plymouth SSP Year 3/4 Session 2</v>
      </c>
      <c r="B3" s="278" t="str">
        <f>'TEAM NAMES &amp; EVENTS'!$E$7</f>
        <v>Plymouth SSP Year 3/4 Session 2</v>
      </c>
    </row>
    <row r="4" spans="1:2" ht="12.75" customHeight="1">
      <c r="A4" s="306"/>
      <c r="B4" s="190"/>
    </row>
    <row r="5" spans="1:2" s="155" customFormat="1" ht="300" customHeight="1">
      <c r="A5" s="190" t="str">
        <f>'TEAM NAMES &amp; EVENTS'!$E12</f>
        <v>Marine Academy Plymouth</v>
      </c>
      <c r="B5" s="190" t="str">
        <f>'TEAM NAMES &amp; EVENTS'!$E13</f>
        <v>Stuart Road </v>
      </c>
    </row>
    <row r="6" spans="1:2" ht="12.75">
      <c r="A6" s="157"/>
      <c r="B6" s="157"/>
    </row>
    <row r="7" spans="1:2" ht="90" customHeight="1">
      <c r="A7" s="166"/>
      <c r="B7" s="166"/>
    </row>
    <row r="8" spans="1:2" s="153" customFormat="1" ht="45" customHeight="1">
      <c r="A8" s="167"/>
      <c r="B8" s="167"/>
    </row>
    <row r="9" spans="1:2" ht="12.75">
      <c r="A9" s="157"/>
      <c r="B9" s="157"/>
    </row>
    <row r="10" spans="1:2" ht="12.75">
      <c r="A10" s="157"/>
      <c r="B10" s="157"/>
    </row>
    <row r="11" spans="1:2" ht="249.75" customHeight="1">
      <c r="A11" s="279" t="s">
        <v>144</v>
      </c>
      <c r="B11" s="279" t="s">
        <v>144</v>
      </c>
    </row>
    <row r="12" spans="1:2" ht="124.5" customHeight="1">
      <c r="A12" s="278" t="str">
        <f>'TEAM NAMES &amp; EVENTS'!$E$7</f>
        <v>Plymouth SSP Year 3/4 Session 2</v>
      </c>
      <c r="B12" s="278" t="str">
        <f>'TEAM NAMES &amp; EVENTS'!$E$7</f>
        <v>Plymouth SSP Year 3/4 Session 2</v>
      </c>
    </row>
    <row r="13" spans="1:2" ht="12.75" customHeight="1">
      <c r="A13" s="190"/>
      <c r="B13" s="190"/>
    </row>
    <row r="14" spans="1:2" ht="300" customHeight="1">
      <c r="A14" s="190" t="str">
        <f>'TEAM NAMES &amp; EVENTS'!$E14</f>
        <v>Stoke Damerel</v>
      </c>
      <c r="B14" s="190" t="str">
        <f>'TEAM NAMES &amp; EVENTS'!$E15</f>
        <v>St.Edwards</v>
      </c>
    </row>
    <row r="15" spans="1:2" ht="12.75">
      <c r="A15" s="157"/>
      <c r="B15" s="157"/>
    </row>
    <row r="16" spans="1:2" ht="90" customHeight="1">
      <c r="A16" s="166"/>
      <c r="B16" s="166"/>
    </row>
    <row r="17" spans="1:2" ht="44.25">
      <c r="A17" s="167"/>
      <c r="B17" s="167"/>
    </row>
    <row r="18" spans="1:2" ht="12.75">
      <c r="A18" s="157"/>
      <c r="B18" s="157"/>
    </row>
    <row r="19" spans="1:2" ht="12.75">
      <c r="A19" s="157"/>
      <c r="B19" s="157"/>
    </row>
    <row r="20" spans="1:2" ht="249.75" customHeight="1">
      <c r="A20" s="279" t="s">
        <v>144</v>
      </c>
      <c r="B20" s="279" t="s">
        <v>144</v>
      </c>
    </row>
    <row r="21" spans="1:2" ht="124.5" customHeight="1">
      <c r="A21" s="278" t="str">
        <f>'TEAM NAMES &amp; EVENTS'!$E$7</f>
        <v>Plymouth SSP Year 3/4 Session 2</v>
      </c>
      <c r="B21" s="278" t="str">
        <f>'TEAM NAMES &amp; EVENTS'!$E$7</f>
        <v>Plymouth SSP Year 3/4 Session 2</v>
      </c>
    </row>
    <row r="22" spans="1:2" ht="12.75" customHeight="1">
      <c r="A22" s="190"/>
      <c r="B22" s="190"/>
    </row>
    <row r="23" spans="1:2" ht="300" customHeight="1">
      <c r="A23" s="190" t="str">
        <f>'TEAM NAMES &amp; EVENTS'!$E16</f>
        <v>High View</v>
      </c>
      <c r="B23" s="190">
        <f>'TEAM NAMES &amp; EVENTS'!$E17</f>
        <v>0</v>
      </c>
    </row>
    <row r="24" spans="1:2" ht="12.75">
      <c r="A24" s="157"/>
      <c r="B24" s="157"/>
    </row>
    <row r="25" spans="1:2" ht="90" customHeight="1">
      <c r="A25" s="166"/>
      <c r="B25" s="166"/>
    </row>
    <row r="26" spans="1:2" ht="44.25">
      <c r="A26" s="167"/>
      <c r="B26" s="167"/>
    </row>
    <row r="27" spans="1:2" ht="12.75" customHeight="1">
      <c r="A27" s="167"/>
      <c r="B27" s="167"/>
    </row>
    <row r="28" spans="1:2" ht="12.75">
      <c r="A28" s="157"/>
      <c r="B28" s="157"/>
    </row>
    <row r="29" spans="1:2" ht="249.75" customHeight="1">
      <c r="A29" s="279" t="s">
        <v>144</v>
      </c>
      <c r="B29" s="279" t="s">
        <v>144</v>
      </c>
    </row>
    <row r="30" spans="1:2" ht="124.5" customHeight="1">
      <c r="A30" s="278" t="str">
        <f>'TEAM NAMES &amp; EVENTS'!$E$7</f>
        <v>Plymouth SSP Year 3/4 Session 2</v>
      </c>
      <c r="B30" s="278" t="str">
        <f>'TEAM NAMES &amp; EVENTS'!$E$7</f>
        <v>Plymouth SSP Year 3/4 Session 2</v>
      </c>
    </row>
    <row r="31" spans="1:2" ht="12.75" customHeight="1">
      <c r="A31" s="190"/>
      <c r="B31" s="190"/>
    </row>
    <row r="32" spans="1:2" ht="300" customHeight="1">
      <c r="A32" s="190" t="str">
        <f>'TEAM NAMES &amp; EVENTS'!$E18</f>
        <v>Laira Green</v>
      </c>
      <c r="B32" s="190" t="str">
        <f>'TEAM NAMES &amp; EVENTS'!$E19</f>
        <v>Goosewell</v>
      </c>
    </row>
    <row r="33" spans="1:2" ht="12.75">
      <c r="A33" s="157"/>
      <c r="B33" s="157"/>
    </row>
    <row r="34" spans="1:2" ht="90" customHeight="1">
      <c r="A34" s="166"/>
      <c r="B34" s="166"/>
    </row>
    <row r="35" spans="1:2" ht="44.25">
      <c r="A35" s="167"/>
      <c r="B35" s="167"/>
    </row>
    <row r="36" spans="1:2" ht="12.75">
      <c r="A36" s="157"/>
      <c r="B36" s="157"/>
    </row>
    <row r="37" spans="1:2" ht="12.75">
      <c r="A37" s="157"/>
      <c r="B37" s="157"/>
    </row>
    <row r="38" spans="1:2" ht="249.75" customHeight="1">
      <c r="A38" s="279" t="s">
        <v>144</v>
      </c>
      <c r="B38" s="279" t="s">
        <v>144</v>
      </c>
    </row>
    <row r="39" spans="1:2" ht="124.5" customHeight="1">
      <c r="A39" s="278" t="str">
        <f>'TEAM NAMES &amp; EVENTS'!$E$7</f>
        <v>Plymouth SSP Year 3/4 Session 2</v>
      </c>
      <c r="B39" s="278" t="str">
        <f>'TEAM NAMES &amp; EVENTS'!$E$7</f>
        <v>Plymouth SSP Year 3/4 Session 2</v>
      </c>
    </row>
    <row r="40" spans="1:2" ht="12.75" customHeight="1">
      <c r="A40" s="190"/>
      <c r="B40" s="190"/>
    </row>
    <row r="41" spans="1:2" ht="300" customHeight="1">
      <c r="A41" s="190" t="str">
        <f>'TEAM NAMES &amp; EVENTS'!$E20</f>
        <v>St Peters RC</v>
      </c>
      <c r="B41" s="190" t="str">
        <f>'TEAM NAMES &amp; EVENTS'!$E21</f>
        <v>Mount Street</v>
      </c>
    </row>
    <row r="42" spans="1:2" ht="12.75">
      <c r="A42" s="157"/>
      <c r="B42" s="157"/>
    </row>
    <row r="43" spans="1:2" ht="90" customHeight="1">
      <c r="A43" s="166"/>
      <c r="B43" s="166"/>
    </row>
    <row r="44" spans="1:2" ht="44.25">
      <c r="A44" s="167"/>
      <c r="B44" s="167"/>
    </row>
    <row r="45" spans="1:2" ht="12.75">
      <c r="A45" s="157"/>
      <c r="B45" s="157"/>
    </row>
    <row r="46" spans="1:2" ht="12.75">
      <c r="A46" s="157"/>
      <c r="B46" s="157"/>
    </row>
    <row r="47" spans="1:2" ht="249.75" customHeight="1">
      <c r="A47" s="279" t="s">
        <v>144</v>
      </c>
      <c r="B47" s="279" t="s">
        <v>144</v>
      </c>
    </row>
    <row r="48" spans="1:2" ht="124.5" customHeight="1">
      <c r="A48" s="278" t="str">
        <f>'TEAM NAMES &amp; EVENTS'!$E$7</f>
        <v>Plymouth SSP Year 3/4 Session 2</v>
      </c>
      <c r="B48" s="278" t="str">
        <f>'TEAM NAMES &amp; EVENTS'!$E$7</f>
        <v>Plymouth SSP Year 3/4 Session 2</v>
      </c>
    </row>
    <row r="49" spans="1:2" ht="12.75" customHeight="1">
      <c r="A49" s="190"/>
      <c r="B49" s="190"/>
    </row>
    <row r="50" spans="1:2" ht="300" customHeight="1">
      <c r="A50" s="190">
        <f>'TEAM NAMES &amp; EVENTS'!$E22</f>
        <v>0</v>
      </c>
      <c r="B50" s="190" t="str">
        <f>'TEAM NAMES &amp; EVENTS'!$E23</f>
        <v>Hooe Primary</v>
      </c>
    </row>
    <row r="51" spans="1:2" ht="12.75">
      <c r="A51" s="157"/>
      <c r="B51" s="157"/>
    </row>
    <row r="52" spans="1:2" ht="90" customHeight="1">
      <c r="A52" s="166"/>
      <c r="B52" s="166"/>
    </row>
    <row r="53" spans="1:2" ht="44.25">
      <c r="A53" s="167"/>
      <c r="B53" s="167"/>
    </row>
    <row r="54" spans="1:2" ht="12.75">
      <c r="A54" s="157"/>
      <c r="B54" s="157"/>
    </row>
    <row r="55" spans="1:2" ht="12.75">
      <c r="A55" s="157"/>
      <c r="B55" s="157"/>
    </row>
    <row r="56" spans="1:2" ht="249.75" customHeight="1">
      <c r="A56" s="279" t="s">
        <v>144</v>
      </c>
      <c r="B56" s="279" t="s">
        <v>144</v>
      </c>
    </row>
    <row r="57" spans="1:2" ht="124.5" customHeight="1">
      <c r="A57" s="278" t="str">
        <f>'TEAM NAMES &amp; EVENTS'!$E$7</f>
        <v>Plymouth SSP Year 3/4 Session 2</v>
      </c>
      <c r="B57" s="278" t="str">
        <f>'TEAM NAMES &amp; EVENTS'!$E$7</f>
        <v>Plymouth SSP Year 3/4 Session 2</v>
      </c>
    </row>
    <row r="58" spans="1:2" ht="12.75" customHeight="1">
      <c r="A58" s="190"/>
      <c r="B58" s="190"/>
    </row>
    <row r="59" spans="1:2" ht="300" customHeight="1">
      <c r="A59" s="190">
        <f>'TEAM NAMES &amp; EVENTS'!$E24</f>
        <v>0</v>
      </c>
      <c r="B59" s="190">
        <f>'TEAM NAMES &amp; EVENTS'!$E25</f>
        <v>0</v>
      </c>
    </row>
    <row r="60" spans="1:2" ht="12.75">
      <c r="A60" s="157"/>
      <c r="B60" s="157"/>
    </row>
    <row r="61" spans="1:2" ht="90" customHeight="1">
      <c r="A61" s="166"/>
      <c r="B61" s="166"/>
    </row>
    <row r="62" spans="1:2" ht="44.25">
      <c r="A62" s="167"/>
      <c r="B62" s="167"/>
    </row>
    <row r="63" spans="1:2" ht="12.75">
      <c r="A63" s="157"/>
      <c r="B63" s="157"/>
    </row>
    <row r="64" spans="1:2" ht="12.75">
      <c r="A64" s="157"/>
      <c r="B64" s="157"/>
    </row>
    <row r="65" spans="1:2" ht="249.75" customHeight="1">
      <c r="A65" s="279" t="s">
        <v>144</v>
      </c>
      <c r="B65" s="279" t="s">
        <v>144</v>
      </c>
    </row>
    <row r="66" spans="1:2" ht="124.5" customHeight="1">
      <c r="A66" s="278" t="str">
        <f>'TEAM NAMES &amp; EVENTS'!$E$7</f>
        <v>Plymouth SSP Year 3/4 Session 2</v>
      </c>
      <c r="B66" s="278" t="str">
        <f>'TEAM NAMES &amp; EVENTS'!$E$7</f>
        <v>Plymouth SSP Year 3/4 Session 2</v>
      </c>
    </row>
    <row r="67" spans="1:2" ht="12.75" customHeight="1">
      <c r="A67" s="190"/>
      <c r="B67" s="190"/>
    </row>
    <row r="68" spans="1:2" ht="300" customHeight="1">
      <c r="A68" s="190">
        <f>'TEAM NAMES &amp; EVENTS'!$E26</f>
        <v>0</v>
      </c>
      <c r="B68" s="190">
        <f>'TEAM NAMES &amp; EVENTS'!$E27</f>
        <v>0</v>
      </c>
    </row>
    <row r="69" spans="1:2" ht="12.75">
      <c r="A69" s="157"/>
      <c r="B69" s="157"/>
    </row>
    <row r="70" spans="1:2" ht="90" customHeight="1">
      <c r="A70" s="166"/>
      <c r="B70" s="166"/>
    </row>
    <row r="71" spans="1:2" ht="44.25">
      <c r="A71" s="167"/>
      <c r="B71" s="167"/>
    </row>
    <row r="72" spans="1:2" ht="12.75">
      <c r="A72" s="157"/>
      <c r="B72" s="157"/>
    </row>
    <row r="74" spans="1:2" ht="124.5" customHeight="1">
      <c r="A74" s="152"/>
      <c r="B74" s="152"/>
    </row>
    <row r="75" spans="1:2" ht="124.5" customHeight="1">
      <c r="A75" s="571"/>
      <c r="B75" s="571"/>
    </row>
    <row r="76" spans="1:2" ht="12.75" customHeight="1">
      <c r="A76" s="571"/>
      <c r="B76" s="571"/>
    </row>
    <row r="77" spans="1:2" ht="300" customHeight="1">
      <c r="A77" s="571"/>
      <c r="B77" s="571"/>
    </row>
    <row r="79" spans="1:2" ht="94.5" customHeight="1">
      <c r="A79" s="152"/>
      <c r="B79" s="152"/>
    </row>
    <row r="80" spans="1:2" ht="44.25">
      <c r="A80" s="154"/>
      <c r="B80" s="154"/>
    </row>
    <row r="83" spans="1:2" ht="124.5" customHeight="1">
      <c r="A83" s="152"/>
      <c r="B83" s="152"/>
    </row>
    <row r="84" spans="1:2" ht="124.5" customHeight="1">
      <c r="A84" s="571"/>
      <c r="B84" s="571"/>
    </row>
    <row r="85" spans="1:2" ht="12.75" customHeight="1">
      <c r="A85" s="571"/>
      <c r="B85" s="571"/>
    </row>
    <row r="86" spans="1:2" ht="300" customHeight="1">
      <c r="A86" s="571"/>
      <c r="B86" s="571"/>
    </row>
    <row r="88" spans="1:2" ht="94.5" customHeight="1">
      <c r="A88" s="152"/>
      <c r="B88" s="152"/>
    </row>
    <row r="89" spans="1:2" ht="44.25">
      <c r="A89" s="154"/>
      <c r="B89" s="154"/>
    </row>
    <row r="92" spans="1:2" ht="124.5" customHeight="1">
      <c r="A92" s="152"/>
      <c r="B92" s="152"/>
    </row>
    <row r="93" spans="1:2" ht="124.5" customHeight="1">
      <c r="A93" s="571"/>
      <c r="B93" s="571"/>
    </row>
    <row r="94" spans="1:2" ht="12.75" customHeight="1">
      <c r="A94" s="571"/>
      <c r="B94" s="571"/>
    </row>
    <row r="95" spans="1:2" ht="300" customHeight="1">
      <c r="A95" s="571"/>
      <c r="B95" s="571"/>
    </row>
    <row r="97" spans="1:2" ht="94.5" customHeight="1">
      <c r="A97" s="152"/>
      <c r="B97" s="152"/>
    </row>
    <row r="98" spans="1:2" ht="44.25">
      <c r="A98" s="154"/>
      <c r="B98" s="154"/>
    </row>
    <row r="101" spans="1:2" ht="124.5" customHeight="1">
      <c r="A101" s="152"/>
      <c r="B101" s="152"/>
    </row>
    <row r="102" spans="1:2" ht="124.5" customHeight="1">
      <c r="A102" s="571"/>
      <c r="B102" s="571"/>
    </row>
    <row r="103" spans="1:2" ht="12.75" customHeight="1">
      <c r="A103" s="571"/>
      <c r="B103" s="571"/>
    </row>
    <row r="104" spans="1:2" ht="300" customHeight="1">
      <c r="A104" s="571"/>
      <c r="B104" s="571"/>
    </row>
    <row r="106" spans="1:2" ht="94.5" customHeight="1">
      <c r="A106" s="152"/>
      <c r="B106" s="152"/>
    </row>
    <row r="107" spans="1:2" ht="44.25">
      <c r="A107" s="154"/>
      <c r="B107" s="154"/>
    </row>
  </sheetData>
  <sheetProtection password="CC28" sheet="1" scenarios="1" formatCells="0" selectLockedCells="1"/>
  <mergeCells count="8">
    <mergeCell ref="B75:B77"/>
    <mergeCell ref="A75:A77"/>
    <mergeCell ref="A102:A104"/>
    <mergeCell ref="B102:B104"/>
    <mergeCell ref="A84:A86"/>
    <mergeCell ref="B84:B86"/>
    <mergeCell ref="A93:A95"/>
    <mergeCell ref="B93:B95"/>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rowBreaks count="11" manualBreakCount="11">
    <brk id="9" max="1" man="1"/>
    <brk id="18" max="1" man="1"/>
    <brk id="27" max="1" man="1"/>
    <brk id="36" max="1" man="1"/>
    <brk id="45" max="1" man="1"/>
    <brk id="54" max="1" man="1"/>
    <brk id="63" max="1" man="1"/>
    <brk id="72" max="1" man="1"/>
    <brk id="81" max="1" man="1"/>
    <brk id="90" max="1" man="1"/>
    <brk id="99" max="1" man="1"/>
  </rowBreaks>
  <drawing r:id="rId1"/>
</worksheet>
</file>

<file path=xl/worksheets/sheet12.xml><?xml version="1.0" encoding="utf-8"?>
<worksheet xmlns="http://schemas.openxmlformats.org/spreadsheetml/2006/main" xmlns:r="http://schemas.openxmlformats.org/officeDocument/2006/relationships">
  <sheetPr>
    <tabColor indexed="31"/>
    <pageSetUpPr fitToPage="1"/>
  </sheetPr>
  <dimension ref="A1:T30"/>
  <sheetViews>
    <sheetView showZeros="0" view="pageBreakPreview" zoomScaleNormal="75" zoomScaleSheetLayoutView="100" zoomScalePageLayoutView="0" workbookViewId="0" topLeftCell="C3">
      <selection activeCell="C3" sqref="A3:IV3"/>
    </sheetView>
  </sheetViews>
  <sheetFormatPr defaultColWidth="9.140625" defaultRowHeight="12.75"/>
  <cols>
    <col min="1" max="2" width="9.140625" style="111" hidden="1" customWidth="1"/>
    <col min="3" max="3" width="9.140625" style="111" customWidth="1"/>
    <col min="4" max="4" width="1.7109375" style="111" customWidth="1"/>
    <col min="5" max="5" width="25.7109375" style="111" customWidth="1"/>
    <col min="6" max="6" width="10.7109375" style="111" customWidth="1"/>
    <col min="7" max="7" width="3.57421875" style="111" customWidth="1"/>
    <col min="8" max="9" width="9.140625" style="111" hidden="1" customWidth="1"/>
    <col min="10" max="10" width="23.7109375" style="111" customWidth="1"/>
    <col min="11" max="11" width="10.7109375" style="111" customWidth="1"/>
    <col min="12" max="16384" width="9.140625" style="111" customWidth="1"/>
  </cols>
  <sheetData>
    <row r="1" spans="1:10" ht="12.75" hidden="1">
      <c r="A1" s="111">
        <f>'TEAM NAMES &amp; EVENTS'!I12</f>
        <v>12</v>
      </c>
      <c r="J1" s="111" t="s">
        <v>149</v>
      </c>
    </row>
    <row r="2" ht="12.75" hidden="1">
      <c r="A2" s="111">
        <f>(A1/2)+1</f>
        <v>7</v>
      </c>
    </row>
    <row r="3" ht="109.5" customHeight="1"/>
    <row r="4" spans="4:20" ht="15" customHeight="1">
      <c r="D4" s="156"/>
      <c r="E4" s="574" t="str">
        <f>'TEAM NAMES &amp; EVENTS'!E7</f>
        <v>Plymouth SSP Year 3/4 Session 2</v>
      </c>
      <c r="F4" s="574"/>
      <c r="G4" s="574"/>
      <c r="H4" s="574"/>
      <c r="I4" s="574"/>
      <c r="J4" s="574"/>
      <c r="K4" s="574"/>
      <c r="L4" s="372"/>
      <c r="M4" s="372"/>
      <c r="N4" s="372"/>
      <c r="O4" s="372"/>
      <c r="P4" s="372"/>
      <c r="Q4" s="372"/>
      <c r="R4" s="372"/>
      <c r="S4" s="156"/>
      <c r="T4" s="156"/>
    </row>
    <row r="5" spans="4:20" ht="15" customHeight="1">
      <c r="D5" s="156"/>
      <c r="E5" s="575" t="str">
        <f>'TEAM NAMES &amp; EVENTS'!E9</f>
        <v>Life Centre</v>
      </c>
      <c r="F5" s="574"/>
      <c r="G5" s="574"/>
      <c r="H5" s="574"/>
      <c r="I5" s="574"/>
      <c r="J5" s="574"/>
      <c r="K5" s="574"/>
      <c r="L5" s="372"/>
      <c r="M5" s="372"/>
      <c r="N5" s="372"/>
      <c r="O5" s="372"/>
      <c r="P5" s="372"/>
      <c r="Q5" s="372"/>
      <c r="R5" s="372"/>
      <c r="S5" s="156"/>
      <c r="T5" s="156"/>
    </row>
    <row r="6" spans="4:20" ht="15" customHeight="1">
      <c r="D6" s="156"/>
      <c r="E6" s="573">
        <f>'TEAM NAMES &amp; EVENTS'!E8</f>
        <v>42773</v>
      </c>
      <c r="F6" s="573"/>
      <c r="G6" s="573"/>
      <c r="H6" s="573"/>
      <c r="I6" s="573"/>
      <c r="J6" s="573"/>
      <c r="K6" s="573"/>
      <c r="L6" s="372"/>
      <c r="M6" s="372"/>
      <c r="N6" s="372"/>
      <c r="O6" s="372"/>
      <c r="P6" s="372"/>
      <c r="Q6" s="372"/>
      <c r="R6" s="372"/>
      <c r="S6" s="156"/>
      <c r="T6" s="156"/>
    </row>
    <row r="7" spans="4:20" ht="18.75" customHeight="1">
      <c r="D7" s="156"/>
      <c r="E7" s="572" t="s">
        <v>150</v>
      </c>
      <c r="F7" s="572"/>
      <c r="G7" s="572"/>
      <c r="H7" s="572"/>
      <c r="I7" s="572"/>
      <c r="J7" s="572"/>
      <c r="K7" s="572"/>
      <c r="L7" s="372"/>
      <c r="M7" s="372"/>
      <c r="N7" s="372"/>
      <c r="O7" s="372"/>
      <c r="P7" s="372"/>
      <c r="Q7" s="372"/>
      <c r="R7" s="372"/>
      <c r="S7" s="156"/>
      <c r="T7" s="156"/>
    </row>
    <row r="8" spans="4:20" ht="12" customHeight="1">
      <c r="D8" s="156"/>
      <c r="E8" s="373"/>
      <c r="F8" s="373"/>
      <c r="G8" s="373"/>
      <c r="H8" s="373"/>
      <c r="I8" s="373"/>
      <c r="J8" s="373"/>
      <c r="K8" s="373"/>
      <c r="L8" s="372"/>
      <c r="M8" s="372"/>
      <c r="N8" s="372"/>
      <c r="O8" s="372"/>
      <c r="P8" s="372"/>
      <c r="Q8" s="372"/>
      <c r="R8" s="372"/>
      <c r="S8" s="156"/>
      <c r="T8" s="156"/>
    </row>
    <row r="9" spans="1:20" ht="24.75" customHeight="1">
      <c r="A9" s="374"/>
      <c r="B9" s="374">
        <v>1</v>
      </c>
      <c r="C9" s="374"/>
      <c r="D9" s="377"/>
      <c r="E9" s="373" t="str">
        <f>VLOOKUP(B9,'TEAM NAMES &amp; EVENTS'!$A$12:$E$27,5,TRUE)</f>
        <v>Marine Academy Plymouth</v>
      </c>
      <c r="F9" s="375" t="str">
        <f>VLOOKUP(B9,'TEAM NAMES &amp; EVENTS'!$A$12:$F$27,6,TRUE)</f>
        <v>A</v>
      </c>
      <c r="G9" s="373"/>
      <c r="H9" s="376">
        <f>(A1/2)+1</f>
        <v>7</v>
      </c>
      <c r="I9" s="376">
        <f aca="true" t="shared" si="0" ref="I9:I16">ROUND(H9,0)</f>
        <v>7</v>
      </c>
      <c r="J9" s="373" t="str">
        <f>VLOOKUP(I9,'TEAM NAMES &amp; EVENTS'!$A$12:$E$27,5,TRUE)</f>
        <v>Laira Green</v>
      </c>
      <c r="K9" s="375" t="str">
        <f>VLOOKUP(I9,'TEAM NAMES &amp; EVENTS'!$A$12:$F$27,6,TRUE)</f>
        <v>G </v>
      </c>
      <c r="L9" s="372"/>
      <c r="M9" s="372"/>
      <c r="N9" s="372"/>
      <c r="O9" s="372"/>
      <c r="P9" s="372"/>
      <c r="Q9" s="372"/>
      <c r="R9" s="372"/>
      <c r="S9" s="156"/>
      <c r="T9" s="156"/>
    </row>
    <row r="10" spans="1:20" ht="24.75" customHeight="1">
      <c r="A10" s="374"/>
      <c r="B10" s="374">
        <v>2</v>
      </c>
      <c r="C10" s="374"/>
      <c r="D10" s="377"/>
      <c r="E10" s="373" t="str">
        <f>VLOOKUP(B10,'TEAM NAMES &amp; EVENTS'!$A$12:$E$27,5,TRUE)</f>
        <v>Stuart Road </v>
      </c>
      <c r="F10" s="375" t="str">
        <f>VLOOKUP(B10,'TEAM NAMES &amp; EVENTS'!$A$12:$F$27,6,TRUE)</f>
        <v>B</v>
      </c>
      <c r="G10" s="373"/>
      <c r="H10" s="376">
        <f aca="true" t="shared" si="1" ref="H10:H16">H9+1</f>
        <v>8</v>
      </c>
      <c r="I10" s="376">
        <f t="shared" si="0"/>
        <v>8</v>
      </c>
      <c r="J10" s="373" t="str">
        <f>VLOOKUP(I10,'TEAM NAMES &amp; EVENTS'!$A$12:$E$27,5,TRUE)</f>
        <v>Goosewell</v>
      </c>
      <c r="K10" s="375" t="str">
        <f>VLOOKUP(I10,'TEAM NAMES &amp; EVENTS'!$A$12:$F$27,6,TRUE)</f>
        <v>H</v>
      </c>
      <c r="L10" s="372"/>
      <c r="M10" s="372"/>
      <c r="N10" s="372"/>
      <c r="O10" s="372"/>
      <c r="P10" s="372"/>
      <c r="Q10" s="372"/>
      <c r="R10" s="372"/>
      <c r="S10" s="156"/>
      <c r="T10" s="156"/>
    </row>
    <row r="11" spans="1:20" ht="24.75" customHeight="1">
      <c r="A11" s="374"/>
      <c r="B11" s="374">
        <v>3</v>
      </c>
      <c r="C11" s="374"/>
      <c r="D11" s="377"/>
      <c r="E11" s="373" t="str">
        <f>VLOOKUP(B11,'TEAM NAMES &amp; EVENTS'!$A$12:$E$27,5,TRUE)</f>
        <v>Stoke Damerel</v>
      </c>
      <c r="F11" s="375" t="str">
        <f>VLOOKUP(B11,'TEAM NAMES &amp; EVENTS'!$A$12:$F$27,6,TRUE)</f>
        <v>C </v>
      </c>
      <c r="G11" s="373"/>
      <c r="H11" s="376">
        <f t="shared" si="1"/>
        <v>9</v>
      </c>
      <c r="I11" s="376">
        <f t="shared" si="0"/>
        <v>9</v>
      </c>
      <c r="J11" s="373" t="str">
        <f>VLOOKUP(I11,'TEAM NAMES &amp; EVENTS'!$A$12:$E$27,5,TRUE)</f>
        <v>St Peters RC</v>
      </c>
      <c r="K11" s="375" t="str">
        <f>VLOOKUP(I11,'TEAM NAMES &amp; EVENTS'!$A$12:$F$27,6,TRUE)</f>
        <v>I</v>
      </c>
      <c r="L11" s="372"/>
      <c r="M11" s="372"/>
      <c r="N11" s="372"/>
      <c r="O11" s="372"/>
      <c r="P11" s="372"/>
      <c r="Q11" s="372"/>
      <c r="R11" s="372"/>
      <c r="S11" s="156"/>
      <c r="T11" s="156"/>
    </row>
    <row r="12" spans="1:20" ht="24.75" customHeight="1">
      <c r="A12" s="374"/>
      <c r="B12" s="374">
        <v>4</v>
      </c>
      <c r="C12" s="374"/>
      <c r="D12" s="377"/>
      <c r="E12" s="373" t="str">
        <f>VLOOKUP(B12,'TEAM NAMES &amp; EVENTS'!$A$12:$E$27,5,TRUE)</f>
        <v>St.Edwards</v>
      </c>
      <c r="F12" s="375" t="str">
        <f>VLOOKUP(B12,'TEAM NAMES &amp; EVENTS'!$A$12:$F$27,6,TRUE)</f>
        <v>D</v>
      </c>
      <c r="G12" s="373"/>
      <c r="H12" s="376">
        <f t="shared" si="1"/>
        <v>10</v>
      </c>
      <c r="I12" s="376">
        <f t="shared" si="0"/>
        <v>10</v>
      </c>
      <c r="J12" s="373" t="str">
        <f>VLOOKUP(I12,'TEAM NAMES &amp; EVENTS'!$A$12:$E$27,5,TRUE)</f>
        <v>Mount Street</v>
      </c>
      <c r="K12" s="375" t="str">
        <f>VLOOKUP(I12,'TEAM NAMES &amp; EVENTS'!$A$12:$F$27,6,TRUE)</f>
        <v>J</v>
      </c>
      <c r="L12" s="372"/>
      <c r="M12" s="372"/>
      <c r="N12" s="372"/>
      <c r="O12" s="372"/>
      <c r="P12" s="372"/>
      <c r="Q12" s="372"/>
      <c r="R12" s="372"/>
      <c r="S12" s="156"/>
      <c r="T12" s="156"/>
    </row>
    <row r="13" spans="1:20" ht="24.75" customHeight="1">
      <c r="A13" s="374"/>
      <c r="B13" s="374">
        <v>5</v>
      </c>
      <c r="C13" s="374"/>
      <c r="D13" s="377"/>
      <c r="E13" s="373" t="str">
        <f>VLOOKUP(B13,'TEAM NAMES &amp; EVENTS'!$A$12:$E$27,5,TRUE)</f>
        <v>High View</v>
      </c>
      <c r="F13" s="375" t="str">
        <f>VLOOKUP(B13,'TEAM NAMES &amp; EVENTS'!$A$12:$F$27,6,TRUE)</f>
        <v>E </v>
      </c>
      <c r="G13" s="373"/>
      <c r="H13" s="376">
        <f t="shared" si="1"/>
        <v>11</v>
      </c>
      <c r="I13" s="376">
        <f t="shared" si="0"/>
        <v>11</v>
      </c>
      <c r="J13" s="373">
        <f>VLOOKUP(I13,'TEAM NAMES &amp; EVENTS'!$A$12:$E$27,5,TRUE)</f>
        <v>0</v>
      </c>
      <c r="K13" s="375">
        <f>VLOOKUP(I13,'TEAM NAMES &amp; EVENTS'!$A$12:$F$27,6,TRUE)</f>
        <v>0</v>
      </c>
      <c r="L13" s="372"/>
      <c r="M13" s="372"/>
      <c r="N13" s="372"/>
      <c r="O13" s="372"/>
      <c r="P13" s="372"/>
      <c r="Q13" s="372"/>
      <c r="R13" s="372"/>
      <c r="S13" s="156"/>
      <c r="T13" s="156"/>
    </row>
    <row r="14" spans="1:20" ht="24.75" customHeight="1">
      <c r="A14" s="374"/>
      <c r="B14" s="374">
        <v>6</v>
      </c>
      <c r="C14" s="374"/>
      <c r="D14" s="377"/>
      <c r="E14" s="373">
        <f>VLOOKUP(B14,'TEAM NAMES &amp; EVENTS'!$A$12:$E$27,5,TRUE)</f>
        <v>0</v>
      </c>
      <c r="F14" s="375">
        <f>VLOOKUP(B14,'TEAM NAMES &amp; EVENTS'!$A$12:$F$27,6,TRUE)</f>
        <v>0</v>
      </c>
      <c r="G14" s="373"/>
      <c r="H14" s="376">
        <f t="shared" si="1"/>
        <v>12</v>
      </c>
      <c r="I14" s="376">
        <f t="shared" si="0"/>
        <v>12</v>
      </c>
      <c r="J14" s="373" t="str">
        <f>VLOOKUP(I14,'TEAM NAMES &amp; EVENTS'!$A$12:$E$27,5,TRUE)</f>
        <v>Hooe Primary</v>
      </c>
      <c r="K14" s="375" t="str">
        <f>VLOOKUP(I14,'TEAM NAMES &amp; EVENTS'!$A$12:$F$27,6,TRUE)</f>
        <v>L</v>
      </c>
      <c r="L14" s="372"/>
      <c r="M14" s="372"/>
      <c r="N14" s="372"/>
      <c r="O14" s="372"/>
      <c r="P14" s="372"/>
      <c r="Q14" s="372"/>
      <c r="R14" s="372"/>
      <c r="S14" s="156"/>
      <c r="T14" s="156"/>
    </row>
    <row r="15" spans="1:20" ht="24.75" customHeight="1">
      <c r="A15" s="374"/>
      <c r="B15" s="374">
        <v>7</v>
      </c>
      <c r="C15" s="374"/>
      <c r="D15" s="377"/>
      <c r="E15" s="373" t="str">
        <f>VLOOKUP(B15,'TEAM NAMES &amp; EVENTS'!$A$12:$E$27,5,TRUE)</f>
        <v>Laira Green</v>
      </c>
      <c r="F15" s="375" t="str">
        <f>VLOOKUP(B15,'TEAM NAMES &amp; EVENTS'!$A$12:$F$27,6,TRUE)</f>
        <v>G </v>
      </c>
      <c r="G15" s="373"/>
      <c r="H15" s="376">
        <f t="shared" si="1"/>
        <v>13</v>
      </c>
      <c r="I15" s="376">
        <f t="shared" si="0"/>
        <v>13</v>
      </c>
      <c r="J15" s="373">
        <f>VLOOKUP(I15,'TEAM NAMES &amp; EVENTS'!$A$12:$E$27,5,TRUE)</f>
        <v>0</v>
      </c>
      <c r="K15" s="375">
        <f>VLOOKUP(I15,'TEAM NAMES &amp; EVENTS'!$A$12:$F$27,6,TRUE)</f>
        <v>0</v>
      </c>
      <c r="L15" s="372"/>
      <c r="M15" s="372"/>
      <c r="N15" s="372"/>
      <c r="O15" s="372"/>
      <c r="P15" s="372"/>
      <c r="Q15" s="372"/>
      <c r="R15" s="372"/>
      <c r="S15" s="156"/>
      <c r="T15" s="156"/>
    </row>
    <row r="16" spans="1:20" ht="24.75" customHeight="1">
      <c r="A16" s="374"/>
      <c r="B16" s="374">
        <v>8</v>
      </c>
      <c r="C16" s="374"/>
      <c r="D16" s="377"/>
      <c r="E16" s="373" t="str">
        <f>VLOOKUP(B16,'TEAM NAMES &amp; EVENTS'!$A$12:$E$27,5,TRUE)</f>
        <v>Goosewell</v>
      </c>
      <c r="F16" s="375" t="str">
        <f>VLOOKUP(B16,'TEAM NAMES &amp; EVENTS'!$A$12:$F$27,6,TRUE)</f>
        <v>H</v>
      </c>
      <c r="G16" s="373"/>
      <c r="H16" s="376">
        <f t="shared" si="1"/>
        <v>14</v>
      </c>
      <c r="I16" s="376">
        <f t="shared" si="0"/>
        <v>14</v>
      </c>
      <c r="J16" s="373">
        <f>VLOOKUP(I16,'TEAM NAMES &amp; EVENTS'!$A$12:$E$27,5,TRUE)</f>
        <v>0</v>
      </c>
      <c r="K16" s="375">
        <f>VLOOKUP(I16,'TEAM NAMES &amp; EVENTS'!$A$12:$F$27,6,TRUE)</f>
        <v>0</v>
      </c>
      <c r="L16" s="372"/>
      <c r="M16" s="372"/>
      <c r="N16" s="372"/>
      <c r="O16" s="372"/>
      <c r="P16" s="372"/>
      <c r="Q16" s="372"/>
      <c r="R16" s="372"/>
      <c r="S16" s="156"/>
      <c r="T16" s="156"/>
    </row>
    <row r="17" spans="4:20" ht="19.5" customHeight="1">
      <c r="D17" s="156"/>
      <c r="E17" s="373"/>
      <c r="F17" s="373"/>
      <c r="G17" s="373"/>
      <c r="H17" s="373"/>
      <c r="I17" s="373"/>
      <c r="J17" s="373"/>
      <c r="K17" s="373"/>
      <c r="L17" s="372"/>
      <c r="M17" s="372"/>
      <c r="N17" s="372"/>
      <c r="O17" s="372"/>
      <c r="P17" s="372"/>
      <c r="Q17" s="372"/>
      <c r="R17" s="372"/>
      <c r="S17" s="156"/>
      <c r="T17" s="156"/>
    </row>
    <row r="18" spans="4:20" ht="12.75">
      <c r="D18" s="156"/>
      <c r="E18" s="372"/>
      <c r="F18" s="372"/>
      <c r="G18" s="372"/>
      <c r="H18" s="372"/>
      <c r="I18" s="372"/>
      <c r="J18" s="372" t="s">
        <v>151</v>
      </c>
      <c r="K18" s="372"/>
      <c r="L18" s="372"/>
      <c r="M18" s="372"/>
      <c r="N18" s="372"/>
      <c r="O18" s="372"/>
      <c r="P18" s="372"/>
      <c r="Q18" s="372"/>
      <c r="R18" s="372"/>
      <c r="S18" s="156"/>
      <c r="T18" s="156"/>
    </row>
    <row r="19" spans="4:20" ht="12.75">
      <c r="D19" s="156"/>
      <c r="E19" s="372"/>
      <c r="F19" s="372"/>
      <c r="G19" s="372"/>
      <c r="H19" s="372"/>
      <c r="I19" s="372"/>
      <c r="J19" s="372"/>
      <c r="K19" s="372"/>
      <c r="L19" s="372"/>
      <c r="M19" s="372"/>
      <c r="N19" s="372"/>
      <c r="O19" s="372"/>
      <c r="P19" s="372"/>
      <c r="Q19" s="372"/>
      <c r="R19" s="372"/>
      <c r="S19" s="156"/>
      <c r="T19" s="156"/>
    </row>
    <row r="20" spans="4:20" ht="12.75">
      <c r="D20" s="156"/>
      <c r="E20" s="372"/>
      <c r="F20" s="372"/>
      <c r="G20" s="372"/>
      <c r="H20" s="372"/>
      <c r="I20" s="372"/>
      <c r="J20" s="372"/>
      <c r="K20" s="372"/>
      <c r="L20" s="372"/>
      <c r="M20" s="372"/>
      <c r="N20" s="372"/>
      <c r="O20" s="372"/>
      <c r="P20" s="372"/>
      <c r="Q20" s="372"/>
      <c r="R20" s="372"/>
      <c r="S20" s="156"/>
      <c r="T20" s="156"/>
    </row>
    <row r="21" spans="4:20" ht="12.75">
      <c r="D21" s="156"/>
      <c r="E21" s="372"/>
      <c r="F21" s="372"/>
      <c r="G21" s="372"/>
      <c r="H21" s="372"/>
      <c r="I21" s="372"/>
      <c r="J21" s="372"/>
      <c r="K21" s="372"/>
      <c r="L21" s="372"/>
      <c r="M21" s="372"/>
      <c r="N21" s="372"/>
      <c r="O21" s="372"/>
      <c r="P21" s="372"/>
      <c r="Q21" s="372"/>
      <c r="R21" s="372"/>
      <c r="S21" s="156"/>
      <c r="T21" s="156"/>
    </row>
    <row r="22" spans="4:20" ht="12.75">
      <c r="D22" s="156"/>
      <c r="E22" s="372"/>
      <c r="F22" s="372"/>
      <c r="G22" s="372"/>
      <c r="H22" s="372"/>
      <c r="I22" s="372"/>
      <c r="J22" s="372"/>
      <c r="K22" s="372"/>
      <c r="L22" s="372"/>
      <c r="M22" s="372"/>
      <c r="N22" s="372"/>
      <c r="O22" s="372"/>
      <c r="P22" s="372"/>
      <c r="Q22" s="372"/>
      <c r="R22" s="372"/>
      <c r="S22" s="156"/>
      <c r="T22" s="156"/>
    </row>
    <row r="23" spans="4:20" ht="12.75">
      <c r="D23" s="156"/>
      <c r="E23" s="372"/>
      <c r="F23" s="372"/>
      <c r="G23" s="372"/>
      <c r="H23" s="372"/>
      <c r="I23" s="372"/>
      <c r="J23" s="372"/>
      <c r="K23" s="372"/>
      <c r="L23" s="372"/>
      <c r="M23" s="372"/>
      <c r="N23" s="372"/>
      <c r="O23" s="372"/>
      <c r="P23" s="372"/>
      <c r="Q23" s="372"/>
      <c r="R23" s="372"/>
      <c r="S23" s="156"/>
      <c r="T23" s="156"/>
    </row>
    <row r="24" spans="4:20" ht="12.75">
      <c r="D24" s="156"/>
      <c r="E24" s="372"/>
      <c r="F24" s="372"/>
      <c r="G24" s="372"/>
      <c r="H24" s="372"/>
      <c r="I24" s="372"/>
      <c r="J24" s="372"/>
      <c r="K24" s="372"/>
      <c r="L24" s="372"/>
      <c r="M24" s="372"/>
      <c r="N24" s="372"/>
      <c r="O24" s="372"/>
      <c r="P24" s="372"/>
      <c r="Q24" s="372"/>
      <c r="R24" s="372"/>
      <c r="S24" s="156"/>
      <c r="T24" s="156"/>
    </row>
    <row r="25" spans="4:20" ht="12.75">
      <c r="D25" s="156"/>
      <c r="E25" s="372"/>
      <c r="F25" s="372"/>
      <c r="G25" s="372"/>
      <c r="H25" s="372"/>
      <c r="I25" s="372"/>
      <c r="J25" s="372"/>
      <c r="K25" s="372"/>
      <c r="L25" s="372"/>
      <c r="M25" s="372"/>
      <c r="N25" s="372"/>
      <c r="O25" s="372"/>
      <c r="P25" s="372"/>
      <c r="Q25" s="372"/>
      <c r="R25" s="372"/>
      <c r="S25" s="156"/>
      <c r="T25" s="156"/>
    </row>
    <row r="26" spans="4:20" ht="12.75">
      <c r="D26" s="156"/>
      <c r="E26" s="156"/>
      <c r="F26" s="156"/>
      <c r="G26" s="156"/>
      <c r="H26" s="156"/>
      <c r="I26" s="156"/>
      <c r="J26" s="156"/>
      <c r="K26" s="156"/>
      <c r="L26" s="156"/>
      <c r="M26" s="156"/>
      <c r="N26" s="156"/>
      <c r="O26" s="156"/>
      <c r="P26" s="156"/>
      <c r="Q26" s="156"/>
      <c r="R26" s="156"/>
      <c r="S26" s="156"/>
      <c r="T26" s="156"/>
    </row>
    <row r="27" spans="4:20" ht="12.75">
      <c r="D27" s="156"/>
      <c r="E27" s="156"/>
      <c r="F27" s="156"/>
      <c r="G27" s="156"/>
      <c r="H27" s="156"/>
      <c r="I27" s="156"/>
      <c r="J27" s="156"/>
      <c r="K27" s="156"/>
      <c r="L27" s="156"/>
      <c r="M27" s="156"/>
      <c r="N27" s="156"/>
      <c r="O27" s="156"/>
      <c r="P27" s="156"/>
      <c r="Q27" s="156"/>
      <c r="R27" s="156"/>
      <c r="S27" s="156"/>
      <c r="T27" s="156"/>
    </row>
    <row r="28" spans="4:20" ht="12.75">
      <c r="D28" s="156"/>
      <c r="E28" s="156"/>
      <c r="F28" s="156"/>
      <c r="G28" s="156"/>
      <c r="H28" s="156"/>
      <c r="I28" s="156"/>
      <c r="J28" s="156"/>
      <c r="K28" s="156"/>
      <c r="L28" s="156"/>
      <c r="M28" s="156"/>
      <c r="N28" s="156"/>
      <c r="O28" s="156"/>
      <c r="P28" s="156"/>
      <c r="Q28" s="156"/>
      <c r="R28" s="156"/>
      <c r="S28" s="156"/>
      <c r="T28" s="156"/>
    </row>
    <row r="29" spans="4:20" ht="12.75">
      <c r="D29" s="156"/>
      <c r="E29" s="156"/>
      <c r="F29" s="156"/>
      <c r="G29" s="156"/>
      <c r="H29" s="156"/>
      <c r="I29" s="156"/>
      <c r="J29" s="156"/>
      <c r="K29" s="156"/>
      <c r="L29" s="156"/>
      <c r="M29" s="156"/>
      <c r="N29" s="156"/>
      <c r="O29" s="156"/>
      <c r="P29" s="156"/>
      <c r="Q29" s="156"/>
      <c r="R29" s="156"/>
      <c r="S29" s="156"/>
      <c r="T29" s="156"/>
    </row>
    <row r="30" spans="4:20" ht="12.75">
      <c r="D30" s="156"/>
      <c r="E30" s="156"/>
      <c r="F30" s="156"/>
      <c r="G30" s="156"/>
      <c r="H30" s="156"/>
      <c r="I30" s="156"/>
      <c r="J30" s="156"/>
      <c r="K30" s="156"/>
      <c r="L30" s="156"/>
      <c r="M30" s="156"/>
      <c r="N30" s="156"/>
      <c r="O30" s="156"/>
      <c r="P30" s="156"/>
      <c r="Q30" s="156"/>
      <c r="R30" s="156"/>
      <c r="S30" s="156"/>
      <c r="T30" s="156"/>
    </row>
  </sheetData>
  <sheetProtection formatColumns="0" formatRows="0" selectLockedCells="1"/>
  <mergeCells count="4">
    <mergeCell ref="E7:K7"/>
    <mergeCell ref="E6:K6"/>
    <mergeCell ref="E4:K4"/>
    <mergeCell ref="E5:K5"/>
  </mergeCells>
  <conditionalFormatting sqref="E9:F16">
    <cfRule type="expression" priority="1" dxfId="0" stopIfTrue="1">
      <formula>$A$2&lt;$B9</formula>
    </cfRule>
    <cfRule type="expression" priority="2" dxfId="0" stopIfTrue="1">
      <formula>$A$2=$B9</formula>
    </cfRule>
  </conditionalFormatting>
  <conditionalFormatting sqref="J9:K16">
    <cfRule type="expression" priority="3" dxfId="0" stopIfTrue="1">
      <formula>$A$1&lt;$I9</formula>
    </cfRule>
  </conditionalFormatting>
  <printOptions/>
  <pageMargins left="0.75" right="0.75" top="1" bottom="1" header="0.5" footer="0.5"/>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10"/>
  </sheetPr>
  <dimension ref="A1:X35"/>
  <sheetViews>
    <sheetView showGridLines="0" showRowColHeaders="0" zoomScale="50" zoomScaleNormal="50" zoomScaleSheetLayoutView="100" zoomScalePageLayoutView="0" workbookViewId="0" topLeftCell="A1">
      <selection activeCell="F23" sqref="F23"/>
    </sheetView>
  </sheetViews>
  <sheetFormatPr defaultColWidth="9.140625" defaultRowHeight="12.75"/>
  <cols>
    <col min="1" max="1" width="17.7109375" style="21" customWidth="1"/>
    <col min="2" max="2" width="21.421875" style="18" hidden="1" customWidth="1"/>
    <col min="3" max="3" width="21.421875" style="18" customWidth="1"/>
    <col min="4" max="4" width="26.28125" style="18" customWidth="1"/>
    <col min="5" max="5" width="35.8515625" style="18" bestFit="1" customWidth="1"/>
    <col min="6" max="6" width="30.7109375" style="18" customWidth="1"/>
    <col min="7" max="7" width="18.00390625" style="18" customWidth="1"/>
    <col min="8" max="8" width="10.8515625" style="18" customWidth="1"/>
    <col min="9" max="9" width="19.00390625" style="18" customWidth="1"/>
    <col min="10" max="10" width="10.421875" style="21" customWidth="1"/>
    <col min="11" max="11" width="17.7109375" style="21" customWidth="1"/>
    <col min="12" max="12" width="15.00390625" style="18" bestFit="1" customWidth="1"/>
    <col min="13" max="13" width="12.140625" style="18" bestFit="1" customWidth="1"/>
    <col min="14" max="15" width="9.140625" style="18" customWidth="1"/>
    <col min="16" max="16" width="12.28125" style="18" hidden="1" customWidth="1"/>
    <col min="17" max="18" width="0" style="18" hidden="1" customWidth="1"/>
    <col min="19" max="20" width="9.140625" style="18" customWidth="1"/>
    <col min="21" max="21" width="33.57421875" style="18" customWidth="1"/>
    <col min="22" max="16384" width="9.140625" style="18" customWidth="1"/>
  </cols>
  <sheetData>
    <row r="1" spans="1:11" s="21" customFormat="1" ht="12.75">
      <c r="A1" s="19"/>
      <c r="B1" s="22"/>
      <c r="C1" s="22"/>
      <c r="D1" s="22"/>
      <c r="E1" s="22"/>
      <c r="F1" s="22"/>
      <c r="G1" s="22"/>
      <c r="H1" s="22"/>
      <c r="I1" s="22"/>
      <c r="J1" s="22"/>
      <c r="K1" s="23"/>
    </row>
    <row r="2" spans="1:11" s="21" customFormat="1" ht="12.75">
      <c r="A2" s="20"/>
      <c r="B2" s="23"/>
      <c r="C2" s="23"/>
      <c r="D2" s="23"/>
      <c r="E2" s="23"/>
      <c r="F2" s="23"/>
      <c r="G2" s="23"/>
      <c r="H2" s="23"/>
      <c r="I2" s="23"/>
      <c r="J2" s="23"/>
      <c r="K2" s="23"/>
    </row>
    <row r="3" spans="1:11" s="21" customFormat="1" ht="12.75">
      <c r="A3" s="20"/>
      <c r="B3" s="23"/>
      <c r="C3" s="23"/>
      <c r="D3" s="23"/>
      <c r="E3" s="23"/>
      <c r="F3" s="23"/>
      <c r="G3" s="23"/>
      <c r="H3" s="23"/>
      <c r="I3" s="23"/>
      <c r="J3" s="23"/>
      <c r="K3" s="23"/>
    </row>
    <row r="4" spans="1:11" s="21" customFormat="1" ht="12.75">
      <c r="A4" s="20"/>
      <c r="B4" s="23"/>
      <c r="C4" s="23"/>
      <c r="D4" s="23"/>
      <c r="E4" s="23"/>
      <c r="F4" s="23"/>
      <c r="G4" s="23"/>
      <c r="H4" s="23"/>
      <c r="I4" s="23"/>
      <c r="J4" s="23"/>
      <c r="K4" s="23"/>
    </row>
    <row r="5" spans="1:11" s="21" customFormat="1" ht="12.75">
      <c r="A5" s="20"/>
      <c r="B5" s="23"/>
      <c r="C5" s="23"/>
      <c r="D5" s="23"/>
      <c r="E5" s="23"/>
      <c r="F5" s="23"/>
      <c r="G5" s="23"/>
      <c r="H5" s="23"/>
      <c r="I5" s="23"/>
      <c r="J5" s="23"/>
      <c r="K5" s="23"/>
    </row>
    <row r="6" spans="1:11" s="21" customFormat="1" ht="25.5" customHeight="1">
      <c r="A6" s="20"/>
      <c r="B6" s="23"/>
      <c r="C6" s="23"/>
      <c r="D6" s="23"/>
      <c r="E6" s="23"/>
      <c r="F6" s="23"/>
      <c r="G6" s="23"/>
      <c r="H6" s="23"/>
      <c r="I6" s="23"/>
      <c r="J6" s="23"/>
      <c r="K6" s="23"/>
    </row>
    <row r="7" spans="1:24" s="21" customFormat="1" ht="51.75" customHeight="1">
      <c r="A7" s="20"/>
      <c r="B7" s="23"/>
      <c r="C7" s="396" t="s">
        <v>41</v>
      </c>
      <c r="D7" s="396"/>
      <c r="E7" s="400" t="s">
        <v>164</v>
      </c>
      <c r="F7" s="401"/>
      <c r="J7" s="80"/>
      <c r="K7" s="23"/>
      <c r="T7" s="83"/>
      <c r="U7" s="83"/>
      <c r="V7" s="83"/>
      <c r="W7" s="83"/>
      <c r="X7" s="83"/>
    </row>
    <row r="8" spans="1:24" s="21" customFormat="1" ht="29.25" customHeight="1">
      <c r="A8" s="20"/>
      <c r="B8" s="23"/>
      <c r="C8" s="397" t="s">
        <v>40</v>
      </c>
      <c r="D8" s="397"/>
      <c r="E8" s="394">
        <v>42773</v>
      </c>
      <c r="F8" s="402"/>
      <c r="H8" s="23"/>
      <c r="I8" s="23"/>
      <c r="J8" s="23"/>
      <c r="K8" s="23"/>
      <c r="P8" s="392" t="s">
        <v>54</v>
      </c>
      <c r="Q8" s="392"/>
      <c r="T8" s="83"/>
      <c r="U8" s="83"/>
      <c r="V8" s="83"/>
      <c r="W8" s="83"/>
      <c r="X8" s="83"/>
    </row>
    <row r="9" spans="1:24" s="21" customFormat="1" ht="31.5" customHeight="1">
      <c r="A9" s="20"/>
      <c r="B9" s="23"/>
      <c r="C9" s="398" t="s">
        <v>58</v>
      </c>
      <c r="D9" s="398"/>
      <c r="E9" s="394" t="s">
        <v>168</v>
      </c>
      <c r="F9" s="395"/>
      <c r="H9" s="23"/>
      <c r="I9" s="23"/>
      <c r="J9" s="23"/>
      <c r="K9" s="23"/>
      <c r="T9" s="83"/>
      <c r="U9" s="83"/>
      <c r="V9" s="83"/>
      <c r="W9" s="83"/>
      <c r="X9" s="83"/>
    </row>
    <row r="10" spans="1:24" s="21" customFormat="1" ht="20.25" customHeight="1" thickBot="1">
      <c r="A10" s="20"/>
      <c r="B10" s="23"/>
      <c r="C10" s="23"/>
      <c r="D10" s="23"/>
      <c r="E10" s="23"/>
      <c r="F10" s="23"/>
      <c r="G10" s="52"/>
      <c r="H10" s="23"/>
      <c r="I10" s="86"/>
      <c r="J10" s="23"/>
      <c r="K10" s="23"/>
      <c r="T10" s="83"/>
      <c r="U10" s="83"/>
      <c r="V10" s="83"/>
      <c r="W10" s="83"/>
      <c r="X10" s="83"/>
    </row>
    <row r="11" spans="1:24" ht="32.25" customHeight="1" thickBot="1">
      <c r="A11" s="20"/>
      <c r="B11" s="24"/>
      <c r="C11" s="378"/>
      <c r="D11" s="379" t="s">
        <v>152</v>
      </c>
      <c r="E11" s="95" t="s">
        <v>25</v>
      </c>
      <c r="F11" s="96" t="s">
        <v>24</v>
      </c>
      <c r="G11" s="87"/>
      <c r="H11" s="393" t="s">
        <v>57</v>
      </c>
      <c r="I11" s="393"/>
      <c r="J11" s="393"/>
      <c r="K11" s="23"/>
      <c r="L11" s="90" t="s">
        <v>26</v>
      </c>
      <c r="M11" s="91" t="s">
        <v>27</v>
      </c>
      <c r="P11" s="25" t="s">
        <v>26</v>
      </c>
      <c r="Q11" s="26" t="s">
        <v>27</v>
      </c>
      <c r="T11" s="88"/>
      <c r="U11" s="164" t="s">
        <v>55</v>
      </c>
      <c r="V11" s="84"/>
      <c r="W11" s="84"/>
      <c r="X11" s="84"/>
    </row>
    <row r="12" spans="1:24" ht="32.25" customHeight="1" thickBot="1">
      <c r="A12" s="81">
        <v>1</v>
      </c>
      <c r="B12" s="97" t="s">
        <v>28</v>
      </c>
      <c r="C12" s="97" t="s">
        <v>28</v>
      </c>
      <c r="D12" s="108" t="s">
        <v>156</v>
      </c>
      <c r="E12" s="108" t="s">
        <v>172</v>
      </c>
      <c r="F12" s="108" t="s">
        <v>153</v>
      </c>
      <c r="G12" s="79"/>
      <c r="H12" s="82"/>
      <c r="I12" s="92">
        <v>12</v>
      </c>
      <c r="J12" s="82"/>
      <c r="K12" s="23"/>
      <c r="L12" s="173">
        <v>1</v>
      </c>
      <c r="M12" s="172">
        <f>LOOKUP(I12,P12:P35,Q12:Q35)</f>
        <v>24</v>
      </c>
      <c r="P12" s="53">
        <v>1</v>
      </c>
      <c r="Q12" s="70">
        <v>2</v>
      </c>
      <c r="T12" s="100">
        <v>1</v>
      </c>
      <c r="U12" s="176" t="s">
        <v>1</v>
      </c>
      <c r="V12" s="84"/>
      <c r="W12" s="84"/>
      <c r="X12" s="84"/>
    </row>
    <row r="13" spans="1:24" ht="32.25" customHeight="1" thickBot="1">
      <c r="A13" s="81">
        <v>2</v>
      </c>
      <c r="B13" s="98" t="s">
        <v>29</v>
      </c>
      <c r="C13" s="98" t="s">
        <v>29</v>
      </c>
      <c r="D13" s="108" t="s">
        <v>156</v>
      </c>
      <c r="E13" s="109" t="s">
        <v>173</v>
      </c>
      <c r="F13" s="109" t="s">
        <v>154</v>
      </c>
      <c r="G13" s="79"/>
      <c r="H13" s="82"/>
      <c r="I13" s="82"/>
      <c r="J13" s="82"/>
      <c r="K13" s="23"/>
      <c r="L13" s="173">
        <v>2</v>
      </c>
      <c r="M13" s="172">
        <f>M12-2</f>
        <v>22</v>
      </c>
      <c r="P13" s="54">
        <v>2</v>
      </c>
      <c r="Q13" s="70">
        <v>4</v>
      </c>
      <c r="T13" s="101">
        <v>2</v>
      </c>
      <c r="U13" s="177" t="s">
        <v>4</v>
      </c>
      <c r="V13" s="84"/>
      <c r="W13" s="84"/>
      <c r="X13" s="84"/>
    </row>
    <row r="14" spans="1:24" ht="32.25" customHeight="1" thickBot="1">
      <c r="A14" s="81">
        <v>3</v>
      </c>
      <c r="B14" s="98" t="s">
        <v>30</v>
      </c>
      <c r="C14" s="98" t="s">
        <v>30</v>
      </c>
      <c r="D14" s="108" t="s">
        <v>156</v>
      </c>
      <c r="E14" s="109" t="s">
        <v>174</v>
      </c>
      <c r="F14" s="109" t="s">
        <v>155</v>
      </c>
      <c r="G14" s="79"/>
      <c r="K14" s="23"/>
      <c r="L14" s="173">
        <v>3</v>
      </c>
      <c r="M14" s="172">
        <f aca="true" t="shared" si="0" ref="M14:M27">M13-2</f>
        <v>20</v>
      </c>
      <c r="P14" s="54">
        <v>3</v>
      </c>
      <c r="Q14" s="70">
        <v>6</v>
      </c>
      <c r="T14" s="101">
        <v>3</v>
      </c>
      <c r="U14" s="177" t="s">
        <v>5</v>
      </c>
      <c r="V14" s="84"/>
      <c r="W14" s="84"/>
      <c r="X14" s="84"/>
    </row>
    <row r="15" spans="1:24" ht="32.25" customHeight="1" thickBot="1">
      <c r="A15" s="81">
        <v>4</v>
      </c>
      <c r="B15" s="98" t="s">
        <v>31</v>
      </c>
      <c r="C15" s="98" t="s">
        <v>31</v>
      </c>
      <c r="D15" s="108" t="s">
        <v>156</v>
      </c>
      <c r="E15" s="109" t="s">
        <v>175</v>
      </c>
      <c r="F15" s="109" t="s">
        <v>161</v>
      </c>
      <c r="G15" s="79"/>
      <c r="K15" s="23"/>
      <c r="L15" s="173">
        <v>4</v>
      </c>
      <c r="M15" s="172">
        <f t="shared" si="0"/>
        <v>18</v>
      </c>
      <c r="P15" s="54">
        <v>4</v>
      </c>
      <c r="Q15" s="70">
        <v>8</v>
      </c>
      <c r="T15" s="101">
        <v>4</v>
      </c>
      <c r="U15" s="177" t="s">
        <v>6</v>
      </c>
      <c r="V15" s="84"/>
      <c r="W15" s="84"/>
      <c r="X15" s="84"/>
    </row>
    <row r="16" spans="1:24" ht="32.25" customHeight="1" thickBot="1">
      <c r="A16" s="81">
        <v>5</v>
      </c>
      <c r="B16" s="98" t="s">
        <v>32</v>
      </c>
      <c r="C16" s="98" t="s">
        <v>32</v>
      </c>
      <c r="D16" s="108" t="s">
        <v>156</v>
      </c>
      <c r="E16" s="109" t="s">
        <v>165</v>
      </c>
      <c r="F16" s="109" t="s">
        <v>162</v>
      </c>
      <c r="G16" s="79"/>
      <c r="H16" s="399" t="s">
        <v>134</v>
      </c>
      <c r="I16" s="399"/>
      <c r="J16" s="399"/>
      <c r="K16" s="23"/>
      <c r="L16" s="173">
        <v>5</v>
      </c>
      <c r="M16" s="172">
        <f t="shared" si="0"/>
        <v>16</v>
      </c>
      <c r="P16" s="54">
        <v>5</v>
      </c>
      <c r="Q16" s="70">
        <v>10</v>
      </c>
      <c r="T16" s="101">
        <v>5</v>
      </c>
      <c r="U16" s="177" t="s">
        <v>7</v>
      </c>
      <c r="V16" s="84"/>
      <c r="W16" s="84"/>
      <c r="X16" s="84"/>
    </row>
    <row r="17" spans="1:24" ht="32.25" customHeight="1" thickBot="1">
      <c r="A17" s="81">
        <v>6</v>
      </c>
      <c r="B17" s="98" t="s">
        <v>33</v>
      </c>
      <c r="C17" s="98" t="s">
        <v>33</v>
      </c>
      <c r="D17" s="108" t="s">
        <v>156</v>
      </c>
      <c r="E17" s="109"/>
      <c r="F17" s="109"/>
      <c r="G17" s="79"/>
      <c r="H17" s="399"/>
      <c r="I17" s="399"/>
      <c r="J17" s="399"/>
      <c r="K17" s="23"/>
      <c r="L17" s="173">
        <v>6</v>
      </c>
      <c r="M17" s="172">
        <f t="shared" si="0"/>
        <v>14</v>
      </c>
      <c r="P17" s="54">
        <v>6</v>
      </c>
      <c r="Q17" s="70">
        <v>12</v>
      </c>
      <c r="T17" s="101">
        <v>6</v>
      </c>
      <c r="U17" s="177" t="s">
        <v>56</v>
      </c>
      <c r="V17" s="84"/>
      <c r="W17" s="84"/>
      <c r="X17" s="84"/>
    </row>
    <row r="18" spans="1:24" ht="32.25" customHeight="1" thickBot="1">
      <c r="A18" s="81">
        <v>7</v>
      </c>
      <c r="B18" s="98" t="s">
        <v>34</v>
      </c>
      <c r="C18" s="98" t="s">
        <v>34</v>
      </c>
      <c r="D18" s="108" t="s">
        <v>156</v>
      </c>
      <c r="E18" s="108" t="s">
        <v>176</v>
      </c>
      <c r="F18" s="108" t="s">
        <v>163</v>
      </c>
      <c r="G18" s="79"/>
      <c r="H18" s="399"/>
      <c r="I18" s="399"/>
      <c r="J18" s="399"/>
      <c r="K18" s="23"/>
      <c r="L18" s="173">
        <v>7</v>
      </c>
      <c r="M18" s="172">
        <f t="shared" si="0"/>
        <v>12</v>
      </c>
      <c r="P18" s="54">
        <v>7</v>
      </c>
      <c r="Q18" s="70">
        <v>14</v>
      </c>
      <c r="T18" s="101">
        <v>7</v>
      </c>
      <c r="U18" s="165" t="s">
        <v>167</v>
      </c>
      <c r="V18" s="84"/>
      <c r="W18" s="84"/>
      <c r="X18" s="84"/>
    </row>
    <row r="19" spans="1:24" ht="32.25" customHeight="1" thickBot="1">
      <c r="A19" s="81">
        <v>8</v>
      </c>
      <c r="B19" s="98" t="s">
        <v>35</v>
      </c>
      <c r="C19" s="98" t="s">
        <v>35</v>
      </c>
      <c r="D19" s="108" t="s">
        <v>156</v>
      </c>
      <c r="E19" s="109" t="s">
        <v>177</v>
      </c>
      <c r="F19" s="109" t="s">
        <v>158</v>
      </c>
      <c r="G19" s="79"/>
      <c r="H19" s="399"/>
      <c r="I19" s="399"/>
      <c r="J19" s="399"/>
      <c r="K19" s="23"/>
      <c r="L19" s="173">
        <v>8</v>
      </c>
      <c r="M19" s="172">
        <f t="shared" si="0"/>
        <v>10</v>
      </c>
      <c r="P19" s="54">
        <v>8</v>
      </c>
      <c r="Q19" s="70">
        <v>16</v>
      </c>
      <c r="T19" s="102">
        <v>8</v>
      </c>
      <c r="U19" s="89"/>
      <c r="V19" s="84"/>
      <c r="W19" s="84"/>
      <c r="X19" s="84"/>
    </row>
    <row r="20" spans="1:24" ht="32.25" customHeight="1" thickBot="1">
      <c r="A20" s="81">
        <v>9</v>
      </c>
      <c r="B20" s="98" t="s">
        <v>36</v>
      </c>
      <c r="C20" s="98" t="s">
        <v>36</v>
      </c>
      <c r="D20" s="108" t="s">
        <v>156</v>
      </c>
      <c r="E20" s="109" t="s">
        <v>166</v>
      </c>
      <c r="F20" s="109" t="s">
        <v>159</v>
      </c>
      <c r="G20" s="79"/>
      <c r="H20" s="399"/>
      <c r="I20" s="399"/>
      <c r="J20" s="399"/>
      <c r="K20" s="23"/>
      <c r="L20" s="173">
        <v>9</v>
      </c>
      <c r="M20" s="172">
        <f t="shared" si="0"/>
        <v>8</v>
      </c>
      <c r="P20" s="54">
        <v>9</v>
      </c>
      <c r="Q20" s="70">
        <v>18</v>
      </c>
      <c r="T20" s="103"/>
      <c r="U20" s="164" t="s">
        <v>22</v>
      </c>
      <c r="V20" s="84"/>
      <c r="W20" s="84"/>
      <c r="X20" s="84"/>
    </row>
    <row r="21" spans="1:24" ht="32.25" customHeight="1" thickBot="1">
      <c r="A21" s="81">
        <v>10</v>
      </c>
      <c r="B21" s="98" t="s">
        <v>37</v>
      </c>
      <c r="C21" s="98" t="s">
        <v>37</v>
      </c>
      <c r="D21" s="108" t="s">
        <v>156</v>
      </c>
      <c r="E21" s="109" t="s">
        <v>178</v>
      </c>
      <c r="F21" s="109" t="s">
        <v>160</v>
      </c>
      <c r="G21" s="79"/>
      <c r="H21" s="79"/>
      <c r="I21" s="79"/>
      <c r="J21" s="52"/>
      <c r="K21" s="23"/>
      <c r="L21" s="173">
        <v>10</v>
      </c>
      <c r="M21" s="174">
        <f t="shared" si="0"/>
        <v>6</v>
      </c>
      <c r="P21" s="54">
        <v>10</v>
      </c>
      <c r="Q21" s="70">
        <v>20</v>
      </c>
      <c r="T21" s="104">
        <v>1</v>
      </c>
      <c r="U21" s="178" t="s">
        <v>12</v>
      </c>
      <c r="V21" s="84"/>
      <c r="W21" s="84"/>
      <c r="X21" s="84"/>
    </row>
    <row r="22" spans="1:24" ht="32.25" customHeight="1" thickBot="1">
      <c r="A22" s="81">
        <v>11</v>
      </c>
      <c r="B22" s="98" t="s">
        <v>38</v>
      </c>
      <c r="C22" s="98" t="s">
        <v>38</v>
      </c>
      <c r="D22" s="108" t="s">
        <v>156</v>
      </c>
      <c r="E22" s="109"/>
      <c r="F22" s="93"/>
      <c r="G22" s="79"/>
      <c r="H22" s="79"/>
      <c r="I22" s="79"/>
      <c r="J22" s="52"/>
      <c r="K22" s="23"/>
      <c r="L22" s="173">
        <v>11</v>
      </c>
      <c r="M22" s="175">
        <f t="shared" si="0"/>
        <v>4</v>
      </c>
      <c r="P22" s="54">
        <v>11</v>
      </c>
      <c r="Q22" s="70">
        <v>22</v>
      </c>
      <c r="T22" s="105">
        <v>2</v>
      </c>
      <c r="U22" s="179" t="s">
        <v>13</v>
      </c>
      <c r="V22" s="84"/>
      <c r="W22" s="84"/>
      <c r="X22" s="84"/>
    </row>
    <row r="23" spans="1:24" ht="32.25" customHeight="1" thickBot="1">
      <c r="A23" s="81">
        <v>12</v>
      </c>
      <c r="B23" s="98" t="s">
        <v>39</v>
      </c>
      <c r="C23" s="98" t="s">
        <v>39</v>
      </c>
      <c r="D23" s="108" t="s">
        <v>156</v>
      </c>
      <c r="E23" s="109" t="s">
        <v>180</v>
      </c>
      <c r="F23" s="93" t="s">
        <v>170</v>
      </c>
      <c r="G23" s="79"/>
      <c r="H23" s="79"/>
      <c r="I23" s="79"/>
      <c r="J23" s="52"/>
      <c r="K23" s="23"/>
      <c r="L23" s="173">
        <v>12</v>
      </c>
      <c r="M23" s="172">
        <f t="shared" si="0"/>
        <v>2</v>
      </c>
      <c r="P23" s="54">
        <v>12</v>
      </c>
      <c r="Q23" s="70">
        <v>24</v>
      </c>
      <c r="T23" s="105">
        <v>3</v>
      </c>
      <c r="U23" s="179" t="s">
        <v>14</v>
      </c>
      <c r="V23" s="84"/>
      <c r="W23" s="84"/>
      <c r="X23" s="84"/>
    </row>
    <row r="24" spans="1:24" ht="32.25" customHeight="1" thickBot="1">
      <c r="A24" s="81">
        <v>13</v>
      </c>
      <c r="B24" s="98" t="s">
        <v>42</v>
      </c>
      <c r="C24" s="98" t="s">
        <v>42</v>
      </c>
      <c r="D24" s="108"/>
      <c r="E24" s="108"/>
      <c r="F24" s="93"/>
      <c r="G24" s="79"/>
      <c r="H24" s="79"/>
      <c r="I24" s="79"/>
      <c r="J24" s="52"/>
      <c r="K24" s="23"/>
      <c r="L24" s="173">
        <v>13</v>
      </c>
      <c r="M24" s="172">
        <f t="shared" si="0"/>
        <v>0</v>
      </c>
      <c r="P24" s="54">
        <v>13</v>
      </c>
      <c r="Q24" s="70">
        <v>26</v>
      </c>
      <c r="T24" s="105">
        <v>4</v>
      </c>
      <c r="U24" s="179" t="s">
        <v>15</v>
      </c>
      <c r="V24" s="84"/>
      <c r="W24" s="84"/>
      <c r="X24" s="84"/>
    </row>
    <row r="25" spans="1:24" ht="32.25" customHeight="1" thickBot="1">
      <c r="A25" s="81">
        <v>14</v>
      </c>
      <c r="B25" s="98" t="s">
        <v>43</v>
      </c>
      <c r="C25" s="98" t="s">
        <v>43</v>
      </c>
      <c r="D25" s="109"/>
      <c r="E25" s="109"/>
      <c r="F25" s="93"/>
      <c r="G25" s="79"/>
      <c r="H25" s="79"/>
      <c r="I25" s="79"/>
      <c r="J25" s="52"/>
      <c r="K25" s="23"/>
      <c r="L25" s="173">
        <v>14</v>
      </c>
      <c r="M25" s="172">
        <f t="shared" si="0"/>
        <v>-2</v>
      </c>
      <c r="P25" s="54">
        <v>14</v>
      </c>
      <c r="Q25" s="70">
        <v>28</v>
      </c>
      <c r="T25" s="105">
        <v>5</v>
      </c>
      <c r="U25" s="179" t="s">
        <v>16</v>
      </c>
      <c r="V25" s="84"/>
      <c r="W25" s="84"/>
      <c r="X25" s="84"/>
    </row>
    <row r="26" spans="1:24" ht="32.25" customHeight="1" thickBot="1">
      <c r="A26" s="81">
        <v>15</v>
      </c>
      <c r="B26" s="98" t="s">
        <v>44</v>
      </c>
      <c r="C26" s="98" t="s">
        <v>44</v>
      </c>
      <c r="D26" s="108"/>
      <c r="E26" s="109"/>
      <c r="F26" s="93"/>
      <c r="G26" s="79"/>
      <c r="H26" s="79"/>
      <c r="I26" s="79"/>
      <c r="J26" s="52"/>
      <c r="K26" s="23"/>
      <c r="L26" s="173">
        <v>15</v>
      </c>
      <c r="M26" s="172">
        <f t="shared" si="0"/>
        <v>-4</v>
      </c>
      <c r="P26" s="54">
        <v>15</v>
      </c>
      <c r="Q26" s="70">
        <v>30</v>
      </c>
      <c r="T26" s="105">
        <v>6</v>
      </c>
      <c r="U26" s="179" t="s">
        <v>17</v>
      </c>
      <c r="V26" s="84"/>
      <c r="W26" s="84"/>
      <c r="X26" s="84"/>
    </row>
    <row r="27" spans="1:24" ht="32.25" customHeight="1" thickBot="1">
      <c r="A27" s="81">
        <v>16</v>
      </c>
      <c r="B27" s="98" t="s">
        <v>45</v>
      </c>
      <c r="C27" s="99" t="s">
        <v>45</v>
      </c>
      <c r="D27" s="110"/>
      <c r="E27" s="110"/>
      <c r="F27" s="94"/>
      <c r="G27" s="79"/>
      <c r="H27" s="79"/>
      <c r="I27" s="79"/>
      <c r="J27" s="52"/>
      <c r="K27" s="23"/>
      <c r="L27" s="173">
        <v>16</v>
      </c>
      <c r="M27" s="174">
        <f t="shared" si="0"/>
        <v>-6</v>
      </c>
      <c r="P27" s="54">
        <v>16</v>
      </c>
      <c r="Q27" s="70">
        <v>32</v>
      </c>
      <c r="T27" s="105">
        <v>7</v>
      </c>
      <c r="U27" s="165"/>
      <c r="V27" s="84"/>
      <c r="W27" s="84"/>
      <c r="X27" s="84"/>
    </row>
    <row r="28" spans="1:24" ht="32.25" customHeight="1" thickBot="1">
      <c r="A28" s="81">
        <v>17</v>
      </c>
      <c r="B28" s="98" t="s">
        <v>46</v>
      </c>
      <c r="P28" s="54">
        <v>17</v>
      </c>
      <c r="Q28" s="70">
        <v>34</v>
      </c>
      <c r="T28" s="106">
        <v>8</v>
      </c>
      <c r="U28" s="89"/>
      <c r="V28" s="84"/>
      <c r="W28" s="84"/>
      <c r="X28" s="84"/>
    </row>
    <row r="29" spans="1:24" ht="32.25" customHeight="1" thickBot="1">
      <c r="A29" s="81">
        <v>18</v>
      </c>
      <c r="B29" s="98" t="s">
        <v>47</v>
      </c>
      <c r="P29" s="54">
        <v>18</v>
      </c>
      <c r="Q29" s="70">
        <v>36</v>
      </c>
      <c r="T29" s="84"/>
      <c r="U29" s="84"/>
      <c r="V29" s="84"/>
      <c r="W29" s="84"/>
      <c r="X29" s="84"/>
    </row>
    <row r="30" spans="1:24" ht="32.25" customHeight="1" thickBot="1">
      <c r="A30" s="81">
        <v>19</v>
      </c>
      <c r="B30" s="98" t="s">
        <v>48</v>
      </c>
      <c r="P30" s="54">
        <v>19</v>
      </c>
      <c r="Q30" s="70">
        <v>38</v>
      </c>
      <c r="T30" s="84"/>
      <c r="U30" s="84"/>
      <c r="V30" s="84"/>
      <c r="W30" s="84"/>
      <c r="X30" s="84"/>
    </row>
    <row r="31" spans="1:24" ht="32.25" customHeight="1" thickBot="1">
      <c r="A31" s="81">
        <v>20</v>
      </c>
      <c r="B31" s="98" t="s">
        <v>49</v>
      </c>
      <c r="P31" s="54">
        <v>20</v>
      </c>
      <c r="Q31" s="70">
        <v>40</v>
      </c>
      <c r="T31" s="84"/>
      <c r="U31" s="84"/>
      <c r="V31" s="84"/>
      <c r="W31" s="84"/>
      <c r="X31" s="84"/>
    </row>
    <row r="32" spans="1:24" ht="32.25" customHeight="1" thickBot="1">
      <c r="A32" s="81">
        <v>21</v>
      </c>
      <c r="B32" s="98" t="s">
        <v>50</v>
      </c>
      <c r="P32" s="54">
        <v>21</v>
      </c>
      <c r="Q32" s="70">
        <v>42</v>
      </c>
      <c r="T32" s="84"/>
      <c r="U32" s="84"/>
      <c r="V32" s="84"/>
      <c r="W32" s="84"/>
      <c r="X32" s="84"/>
    </row>
    <row r="33" spans="1:24" ht="32.25" customHeight="1" thickBot="1">
      <c r="A33" s="81">
        <v>22</v>
      </c>
      <c r="B33" s="98" t="s">
        <v>51</v>
      </c>
      <c r="P33" s="54">
        <v>22</v>
      </c>
      <c r="Q33" s="70">
        <v>44</v>
      </c>
      <c r="T33" s="84"/>
      <c r="U33" s="84"/>
      <c r="V33" s="84"/>
      <c r="W33" s="84"/>
      <c r="X33" s="84"/>
    </row>
    <row r="34" spans="1:24" ht="32.25" customHeight="1" thickBot="1">
      <c r="A34" s="81">
        <v>23</v>
      </c>
      <c r="B34" s="98" t="s">
        <v>52</v>
      </c>
      <c r="P34" s="54">
        <v>23</v>
      </c>
      <c r="Q34" s="70">
        <v>46</v>
      </c>
      <c r="T34" s="84"/>
      <c r="U34" s="84"/>
      <c r="V34" s="84"/>
      <c r="W34" s="84"/>
      <c r="X34" s="84"/>
    </row>
    <row r="35" spans="1:17" ht="32.25" customHeight="1">
      <c r="A35" s="81">
        <v>24</v>
      </c>
      <c r="B35" s="99" t="s">
        <v>53</v>
      </c>
      <c r="P35" s="54">
        <v>24</v>
      </c>
      <c r="Q35" s="70">
        <v>48</v>
      </c>
    </row>
  </sheetData>
  <sheetProtection password="CC28" sheet="1" objects="1" scenarios="1" selectLockedCells="1"/>
  <mergeCells count="9">
    <mergeCell ref="H16:J20"/>
    <mergeCell ref="E7:F7"/>
    <mergeCell ref="E8:F8"/>
    <mergeCell ref="P8:Q8"/>
    <mergeCell ref="H11:J11"/>
    <mergeCell ref="E9:F9"/>
    <mergeCell ref="C7:D7"/>
    <mergeCell ref="C8:D8"/>
    <mergeCell ref="C9:D9"/>
  </mergeCells>
  <conditionalFormatting sqref="Q12:Q35">
    <cfRule type="expression" priority="1" dxfId="22" stopIfTrue="1">
      <formula>$I$12&lt;$A12</formula>
    </cfRule>
  </conditionalFormatting>
  <conditionalFormatting sqref="D12:F27">
    <cfRule type="expression" priority="2" dxfId="21" stopIfTrue="1">
      <formula>$I$12&lt;$A12</formula>
    </cfRule>
  </conditionalFormatting>
  <conditionalFormatting sqref="I12">
    <cfRule type="cellIs" priority="3" dxfId="20" operator="lessThanOrEqual" stopIfTrue="1">
      <formula>0</formula>
    </cfRule>
  </conditionalFormatting>
  <conditionalFormatting sqref="M12:M27">
    <cfRule type="expression" priority="4" dxfId="19" stopIfTrue="1">
      <formula>$I$12&lt;$A12</formula>
    </cfRule>
  </conditionalFormatting>
  <conditionalFormatting sqref="L12:L27">
    <cfRule type="expression" priority="5" dxfId="23" stopIfTrue="1">
      <formula>$L12&gt;$I$12</formula>
    </cfRule>
  </conditionalFormatting>
  <dataValidations count="1">
    <dataValidation type="whole" allowBlank="1" showInputMessage="1" showErrorMessage="1" errorTitle="Invalid Team Entry" error="You can not have more than 16 teams" sqref="I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BA77"/>
  <sheetViews>
    <sheetView showGridLines="0" showRowColHeaders="0" showZeros="0" tabSelected="1" zoomScale="115" zoomScaleNormal="115" zoomScaleSheetLayoutView="75" zoomScalePageLayoutView="0" workbookViewId="0" topLeftCell="E5">
      <selection activeCell="AM7" sqref="AM7"/>
    </sheetView>
  </sheetViews>
  <sheetFormatPr defaultColWidth="9.140625" defaultRowHeight="12.75"/>
  <cols>
    <col min="1" max="1" width="2.7109375" style="114" customWidth="1"/>
    <col min="2" max="2" width="4.7109375" style="114" customWidth="1"/>
    <col min="3" max="3" width="17.7109375" style="114" customWidth="1"/>
    <col min="4" max="4" width="5.57421875" style="114" customWidth="1"/>
    <col min="5" max="5" width="12.8515625" style="114" customWidth="1"/>
    <col min="6" max="6" width="9.421875" style="114" customWidth="1"/>
    <col min="7" max="40" width="5.7109375" style="114" customWidth="1"/>
    <col min="41" max="41" width="2.7109375" style="114" customWidth="1"/>
    <col min="42" max="53" width="5.7109375" style="114" customWidth="1"/>
    <col min="54" max="16384" width="9.140625" style="114" customWidth="1"/>
  </cols>
  <sheetData>
    <row r="1" spans="1:41" ht="29.25" customHeight="1">
      <c r="A1" s="302"/>
      <c r="C1" s="442" t="s">
        <v>143</v>
      </c>
      <c r="D1" s="442"/>
      <c r="E1" s="443"/>
      <c r="F1" s="443"/>
      <c r="G1" s="435" t="str">
        <f>LOOKUP("Competition Name",'TEAM NAMES &amp; EVENTS'!$C$7,'TEAM NAMES &amp; EVENTS'!$E$7:$F$7)</f>
        <v>Plymouth SSP Year 3/4 Session 2</v>
      </c>
      <c r="H1" s="435"/>
      <c r="I1" s="435"/>
      <c r="J1" s="435"/>
      <c r="K1" s="435"/>
      <c r="L1" s="435"/>
      <c r="M1" s="435"/>
      <c r="N1" s="435"/>
      <c r="O1" s="435"/>
      <c r="P1" s="435"/>
      <c r="Q1" s="435"/>
      <c r="R1" s="435"/>
      <c r="S1" s="435"/>
      <c r="T1" s="435"/>
      <c r="U1" s="435"/>
      <c r="V1" s="435"/>
      <c r="W1" s="435" t="str">
        <f>LOOKUP("Competition Name",'TEAM NAMES &amp; EVENTS'!$C$7,'TEAM NAMES &amp; EVENTS'!$E$7:$F$7)</f>
        <v>Plymouth SSP Year 3/4 Session 2</v>
      </c>
      <c r="X1" s="435"/>
      <c r="Y1" s="435"/>
      <c r="Z1" s="435"/>
      <c r="AA1" s="435"/>
      <c r="AB1" s="435"/>
      <c r="AC1" s="435"/>
      <c r="AD1" s="435"/>
      <c r="AE1" s="435"/>
      <c r="AF1" s="435"/>
      <c r="AG1" s="435"/>
      <c r="AH1" s="435"/>
      <c r="AI1" s="435"/>
      <c r="AJ1" s="435"/>
      <c r="AK1" s="435"/>
      <c r="AL1" s="435"/>
      <c r="AO1" s="302"/>
    </row>
    <row r="2" spans="1:41" ht="15.75" customHeight="1">
      <c r="A2" s="302"/>
      <c r="C2" s="285"/>
      <c r="D2" s="285"/>
      <c r="E2" s="285"/>
      <c r="F2" s="285"/>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O2" s="302"/>
    </row>
    <row r="3" spans="1:41" ht="18.75" customHeight="1">
      <c r="A3" s="302"/>
      <c r="C3" s="439">
        <f>LOOKUP("Date",'TEAM NAMES &amp; EVENTS'!$C$8,'TEAM NAMES &amp; EVENTS'!$E$8)</f>
        <v>42773</v>
      </c>
      <c r="D3" s="440"/>
      <c r="E3" s="440"/>
      <c r="F3" s="285"/>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O3" s="302"/>
    </row>
    <row r="4" spans="1:41" ht="18.75" customHeight="1" thickBot="1">
      <c r="A4" s="302"/>
      <c r="C4" s="441" t="str">
        <f>LOOKUP("Venue",'TEAM NAMES &amp; EVENTS'!$C$9,'TEAM NAMES &amp; EVENTS'!$E$9:$F$9)</f>
        <v>Life Centre</v>
      </c>
      <c r="D4" s="441"/>
      <c r="E4" s="441"/>
      <c r="F4" s="441"/>
      <c r="G4" s="437"/>
      <c r="H4" s="438"/>
      <c r="I4" s="438"/>
      <c r="J4" s="438"/>
      <c r="K4" s="438"/>
      <c r="L4" s="438"/>
      <c r="M4" s="438"/>
      <c r="N4" s="438"/>
      <c r="O4" s="438"/>
      <c r="P4" s="438"/>
      <c r="Q4" s="438"/>
      <c r="R4" s="438"/>
      <c r="S4" s="438"/>
      <c r="T4" s="438"/>
      <c r="U4" s="438"/>
      <c r="V4" s="438"/>
      <c r="W4" s="437"/>
      <c r="X4" s="438"/>
      <c r="Y4" s="438"/>
      <c r="Z4" s="438"/>
      <c r="AA4" s="438"/>
      <c r="AB4" s="438"/>
      <c r="AC4" s="438"/>
      <c r="AD4" s="438"/>
      <c r="AE4" s="438"/>
      <c r="AF4" s="438"/>
      <c r="AG4" s="438"/>
      <c r="AH4" s="438"/>
      <c r="AI4" s="438"/>
      <c r="AJ4" s="438"/>
      <c r="AK4" s="438"/>
      <c r="AL4" s="438"/>
      <c r="AO4" s="302"/>
    </row>
    <row r="5" spans="1:41" s="286" customFormat="1" ht="19.5" customHeight="1" thickBot="1">
      <c r="A5" s="303"/>
      <c r="C5" s="441"/>
      <c r="D5" s="441"/>
      <c r="E5" s="441"/>
      <c r="F5" s="441"/>
      <c r="G5" s="423" t="str">
        <f>LOOKUP("School A",'TEAM NAMES &amp; EVENTS'!$B$12:$B$35,'TEAM NAMES &amp; EVENTS'!$F$12:$F$27)</f>
        <v>A</v>
      </c>
      <c r="H5" s="417"/>
      <c r="I5" s="416" t="str">
        <f>LOOKUP("School B",'TEAM NAMES &amp; EVENTS'!$B$12:$B$35,'TEAM NAMES &amp; EVENTS'!$F$12:$F$27)</f>
        <v>B</v>
      </c>
      <c r="J5" s="417"/>
      <c r="K5" s="416" t="str">
        <f>LOOKUP("School C",'TEAM NAMES &amp; EVENTS'!$B$12:$B$35,'TEAM NAMES &amp; EVENTS'!$F$12:$F$27)</f>
        <v>C </v>
      </c>
      <c r="L5" s="417"/>
      <c r="M5" s="416" t="str">
        <f>LOOKUP("School D",'TEAM NAMES &amp; EVENTS'!$B$12:$B$35,'TEAM NAMES &amp; EVENTS'!$F$12:$F$27)</f>
        <v>D</v>
      </c>
      <c r="N5" s="417"/>
      <c r="O5" s="416" t="str">
        <f>LOOKUP("School E",'TEAM NAMES &amp; EVENTS'!$B$12:$B$35,'TEAM NAMES &amp; EVENTS'!$F$12:$F$27)</f>
        <v>E </v>
      </c>
      <c r="P5" s="417"/>
      <c r="Q5" s="416">
        <f>LOOKUP("School F",'TEAM NAMES &amp; EVENTS'!$B$12:$B$35,'TEAM NAMES &amp; EVENTS'!$F$12:$F$27)</f>
        <v>0</v>
      </c>
      <c r="R5" s="417"/>
      <c r="S5" s="416" t="str">
        <f>LOOKUP("School G",'TEAM NAMES &amp; EVENTS'!$B$12:$B$35,'TEAM NAMES &amp; EVENTS'!$F$12:$F$27)</f>
        <v>G </v>
      </c>
      <c r="T5" s="417"/>
      <c r="U5" s="413" t="str">
        <f>LOOKUP("School H",'TEAM NAMES &amp; EVENTS'!$B$12:$B$35,'TEAM NAMES &amp; EVENTS'!$F$12:$F$27)</f>
        <v>H</v>
      </c>
      <c r="V5" s="414"/>
      <c r="W5" s="433" t="str">
        <f>LOOKUP("School I",'TEAM NAMES &amp; EVENTS'!$B$12:$B$35,'TEAM NAMES &amp; EVENTS'!$F$12:$F$27)</f>
        <v>I</v>
      </c>
      <c r="X5" s="434"/>
      <c r="Y5" s="416" t="str">
        <f>LOOKUP("School J",'TEAM NAMES &amp; EVENTS'!$B$12:$B$35,'TEAM NAMES &amp; EVENTS'!$F$12:$F$27)</f>
        <v>J</v>
      </c>
      <c r="Z5" s="417"/>
      <c r="AA5" s="416">
        <f>LOOKUP("School K",'TEAM NAMES &amp; EVENTS'!$B$12:$B$35,'TEAM NAMES &amp; EVENTS'!$F$12:$F$27)</f>
        <v>0</v>
      </c>
      <c r="AB5" s="417"/>
      <c r="AC5" s="416" t="str">
        <f>LOOKUP("School L",'TEAM NAMES &amp; EVENTS'!$B$12:$B$35,'TEAM NAMES &amp; EVENTS'!$F$12:$F$27)</f>
        <v>L</v>
      </c>
      <c r="AD5" s="417"/>
      <c r="AE5" s="416">
        <f>LOOKUP("School M",'TEAM NAMES &amp; EVENTS'!$B$12:$B$35,'TEAM NAMES &amp; EVENTS'!$F$12:$F$27)</f>
        <v>0</v>
      </c>
      <c r="AF5" s="417"/>
      <c r="AG5" s="416">
        <f>LOOKUP("School N",'TEAM NAMES &amp; EVENTS'!$B$12:$B$35,'TEAM NAMES &amp; EVENTS'!$F$12:$F$27)</f>
        <v>0</v>
      </c>
      <c r="AH5" s="417"/>
      <c r="AI5" s="416">
        <f>LOOKUP("School O",'TEAM NAMES &amp; EVENTS'!$B$12:$B$35,'TEAM NAMES &amp; EVENTS'!$F$12:$F$27)</f>
        <v>0</v>
      </c>
      <c r="AJ5" s="417"/>
      <c r="AK5" s="416">
        <f>LOOKUP("School P",'TEAM NAMES &amp; EVENTS'!$B$12:$B$35,'TEAM NAMES &amp; EVENTS'!$F$12:$F$27)</f>
        <v>0</v>
      </c>
      <c r="AL5" s="432"/>
      <c r="AO5" s="303"/>
    </row>
    <row r="6" spans="1:41" s="286" customFormat="1" ht="30.75" customHeight="1" hidden="1" thickBot="1">
      <c r="A6" s="303"/>
      <c r="C6" s="292"/>
      <c r="D6" s="292"/>
      <c r="E6" s="292"/>
      <c r="F6" s="292"/>
      <c r="G6" s="428" t="str">
        <f>LOOKUP("School A",'TEAM NAMES &amp; EVENTS'!$B$12:$B$35,'TEAM NAMES &amp; EVENTS'!$C$12:$C$27)</f>
        <v>School A</v>
      </c>
      <c r="H6" s="429"/>
      <c r="I6" s="420" t="str">
        <f>LOOKUP("School B",'TEAM NAMES &amp; EVENTS'!$B$12:$B$35,'TEAM NAMES &amp; EVENTS'!$C$12:$C$27)</f>
        <v>School B</v>
      </c>
      <c r="J6" s="412"/>
      <c r="K6" s="411" t="str">
        <f>LOOKUP("School C",'TEAM NAMES &amp; EVENTS'!$B$12:$B$35,'TEAM NAMES &amp; EVENTS'!$C$12:$C$27)</f>
        <v>School C</v>
      </c>
      <c r="L6" s="412"/>
      <c r="M6" s="411" t="str">
        <f>LOOKUP("School D",'TEAM NAMES &amp; EVENTS'!$B$12:$B$35,'TEAM NAMES &amp; EVENTS'!$C$12:$C$27)</f>
        <v>School D</v>
      </c>
      <c r="N6" s="412"/>
      <c r="O6" s="411" t="str">
        <f>LOOKUP("School E",'TEAM NAMES &amp; EVENTS'!$B$12:$B$35,'TEAM NAMES &amp; EVENTS'!$C$12:$C$27)</f>
        <v>School E</v>
      </c>
      <c r="P6" s="412"/>
      <c r="Q6" s="411" t="str">
        <f>LOOKUP("School F",'TEAM NAMES &amp; EVENTS'!$B$12:$B$35,'TEAM NAMES &amp; EVENTS'!$C$12:$C$27)</f>
        <v>School F</v>
      </c>
      <c r="R6" s="412"/>
      <c r="S6" s="411" t="str">
        <f>LOOKUP("School G",'TEAM NAMES &amp; EVENTS'!$B$12:$B$35,'TEAM NAMES &amp; EVENTS'!$C$12:$C$27)</f>
        <v>School G</v>
      </c>
      <c r="T6" s="412"/>
      <c r="U6" s="411" t="str">
        <f>LOOKUP("School H",'TEAM NAMES &amp; EVENTS'!$B$12:$B$35,'TEAM NAMES &amp; EVENTS'!$C$12:$C$27)</f>
        <v>School H</v>
      </c>
      <c r="V6" s="412"/>
      <c r="W6" s="411" t="str">
        <f>LOOKUP("School I",'TEAM NAMES &amp; EVENTS'!$B$12:$B$35,'TEAM NAMES &amp; EVENTS'!$C$12:$C$27)</f>
        <v>School I</v>
      </c>
      <c r="X6" s="412"/>
      <c r="Y6" s="411" t="str">
        <f>LOOKUP("School J",'TEAM NAMES &amp; EVENTS'!$B$12:$B$35,'TEAM NAMES &amp; EVENTS'!$C$12:$C$27)</f>
        <v>School J</v>
      </c>
      <c r="Z6" s="412"/>
      <c r="AA6" s="411" t="str">
        <f>LOOKUP("School K",'TEAM NAMES &amp; EVENTS'!$B$12:$B$35,'TEAM NAMES &amp; EVENTS'!$C$12:$C$27)</f>
        <v>School K</v>
      </c>
      <c r="AB6" s="412"/>
      <c r="AC6" s="411" t="str">
        <f>LOOKUP("School L",'TEAM NAMES &amp; EVENTS'!$B$12:$B$35,'TEAM NAMES &amp; EVENTS'!$C$12:$C$27)</f>
        <v>School L</v>
      </c>
      <c r="AD6" s="412"/>
      <c r="AE6" s="411" t="str">
        <f>LOOKUP("School M",'TEAM NAMES &amp; EVENTS'!$B$12:$B$35,'TEAM NAMES &amp; EVENTS'!$C$12:$C$27)</f>
        <v>School M</v>
      </c>
      <c r="AF6" s="412"/>
      <c r="AG6" s="411" t="str">
        <f>LOOKUP("School N",'TEAM NAMES &amp; EVENTS'!$B$12:$B$35,'TEAM NAMES &amp; EVENTS'!$C$12:$C$27)</f>
        <v>School N</v>
      </c>
      <c r="AH6" s="412"/>
      <c r="AI6" s="411" t="str">
        <f>LOOKUP("School O",'TEAM NAMES &amp; EVENTS'!$B$12:$B$35,'TEAM NAMES &amp; EVENTS'!$C$12:$C$27)</f>
        <v>School O</v>
      </c>
      <c r="AJ6" s="420"/>
      <c r="AK6" s="428" t="str">
        <f>LOOKUP("School P",'TEAM NAMES &amp; EVENTS'!$B$12:$B$35,'TEAM NAMES &amp; EVENTS'!$C$12:$C$27)</f>
        <v>School P</v>
      </c>
      <c r="AL6" s="429"/>
      <c r="AO6" s="303"/>
    </row>
    <row r="7" spans="1:41" s="286" customFormat="1" ht="30.75" customHeight="1" thickBot="1">
      <c r="A7" s="303"/>
      <c r="C7" s="292"/>
      <c r="D7" s="292"/>
      <c r="E7" s="292"/>
      <c r="F7" s="292"/>
      <c r="G7" s="403" t="str">
        <f>'TEAM NAMES &amp; EVENTS'!$D12</f>
        <v>Plymouth</v>
      </c>
      <c r="H7" s="404"/>
      <c r="I7" s="403" t="str">
        <f>'TEAM NAMES &amp; EVENTS'!$D13</f>
        <v>Plymouth</v>
      </c>
      <c r="J7" s="404"/>
      <c r="K7" s="403" t="str">
        <f>'TEAM NAMES &amp; EVENTS'!$D14</f>
        <v>Plymouth</v>
      </c>
      <c r="L7" s="404"/>
      <c r="M7" s="403" t="str">
        <f>'TEAM NAMES &amp; EVENTS'!$D15</f>
        <v>Plymouth</v>
      </c>
      <c r="N7" s="404"/>
      <c r="O7" s="403" t="str">
        <f>'TEAM NAMES &amp; EVENTS'!$D16</f>
        <v>Plymouth</v>
      </c>
      <c r="P7" s="404"/>
      <c r="Q7" s="403" t="str">
        <f>'TEAM NAMES &amp; EVENTS'!$D17</f>
        <v>Plymouth</v>
      </c>
      <c r="R7" s="404"/>
      <c r="S7" s="403" t="str">
        <f>'TEAM NAMES &amp; EVENTS'!$D18</f>
        <v>Plymouth</v>
      </c>
      <c r="T7" s="404"/>
      <c r="U7" s="403" t="str">
        <f>'TEAM NAMES &amp; EVENTS'!$D19</f>
        <v>Plymouth</v>
      </c>
      <c r="V7" s="404"/>
      <c r="W7" s="403" t="str">
        <f>'TEAM NAMES &amp; EVENTS'!$D20</f>
        <v>Plymouth</v>
      </c>
      <c r="X7" s="404"/>
      <c r="Y7" s="403" t="str">
        <f>'TEAM NAMES &amp; EVENTS'!$D21</f>
        <v>Plymouth</v>
      </c>
      <c r="Z7" s="404"/>
      <c r="AA7" s="403" t="str">
        <f>'TEAM NAMES &amp; EVENTS'!$D22</f>
        <v>Plymouth</v>
      </c>
      <c r="AB7" s="404"/>
      <c r="AC7" s="403" t="str">
        <f>'TEAM NAMES &amp; EVENTS'!$D23</f>
        <v>Plymouth</v>
      </c>
      <c r="AD7" s="404"/>
      <c r="AE7" s="403">
        <f>'TEAM NAMES &amp; EVENTS'!$D24</f>
        <v>0</v>
      </c>
      <c r="AF7" s="404"/>
      <c r="AG7" s="403">
        <f>'TEAM NAMES &amp; EVENTS'!$D25</f>
        <v>0</v>
      </c>
      <c r="AH7" s="404"/>
      <c r="AI7" s="403">
        <f>'TEAM NAMES &amp; EVENTS'!$D26</f>
        <v>0</v>
      </c>
      <c r="AJ7" s="404"/>
      <c r="AK7" s="403">
        <f>'TEAM NAMES &amp; EVENTS'!$D27</f>
        <v>0</v>
      </c>
      <c r="AL7" s="404"/>
      <c r="AO7" s="303"/>
    </row>
    <row r="8" spans="1:41" s="1" customFormat="1" ht="30" customHeight="1">
      <c r="A8" s="304"/>
      <c r="C8" s="292"/>
      <c r="D8" s="292"/>
      <c r="E8" s="292"/>
      <c r="F8" s="292"/>
      <c r="G8" s="426" t="str">
        <f>LOOKUP("School A",'TEAM NAMES &amp; EVENTS'!$B$12:$B$35,'TEAM NAMES &amp; EVENTS'!$E$12:$E$27)</f>
        <v>Marine Academy Plymouth</v>
      </c>
      <c r="H8" s="427"/>
      <c r="I8" s="415" t="str">
        <f>LOOKUP("School B",'TEAM NAMES &amp; EVENTS'!$B$12:$B$35,'TEAM NAMES &amp; EVENTS'!$E$12:$E$27)</f>
        <v>Stuart Road </v>
      </c>
      <c r="J8" s="415"/>
      <c r="K8" s="415" t="str">
        <f>LOOKUP("School C",'TEAM NAMES &amp; EVENTS'!$B$12:$B$35,'TEAM NAMES &amp; EVENTS'!$E$12:$E$27)</f>
        <v>Stoke Damerel</v>
      </c>
      <c r="L8" s="415"/>
      <c r="M8" s="415" t="str">
        <f>LOOKUP("School D",'TEAM NAMES &amp; EVENTS'!$B$12:$B$35,'TEAM NAMES &amp; EVENTS'!$E$12:$E$27)</f>
        <v>St.Edwards</v>
      </c>
      <c r="N8" s="415"/>
      <c r="O8" s="415" t="str">
        <f>LOOKUP("School E",'TEAM NAMES &amp; EVENTS'!$B$12:$B$35,'TEAM NAMES &amp; EVENTS'!$E$12:$E$27)</f>
        <v>High View</v>
      </c>
      <c r="P8" s="415"/>
      <c r="Q8" s="415">
        <f>LOOKUP("School F",'TEAM NAMES &amp; EVENTS'!$B$12:$B$35,'TEAM NAMES &amp; EVENTS'!$E$12:$E$27)</f>
        <v>0</v>
      </c>
      <c r="R8" s="415"/>
      <c r="S8" s="415" t="str">
        <f>LOOKUP("School G",'TEAM NAMES &amp; EVENTS'!$B$12:$B$35,'TEAM NAMES &amp; EVENTS'!$E$12:$E$27)</f>
        <v>Laira Green</v>
      </c>
      <c r="T8" s="415"/>
      <c r="U8" s="415" t="str">
        <f>LOOKUP("School H",'TEAM NAMES &amp; EVENTS'!$B$12:$B$35,'TEAM NAMES &amp; EVENTS'!$E$12:$E$27)</f>
        <v>Goosewell</v>
      </c>
      <c r="V8" s="415"/>
      <c r="W8" s="415" t="str">
        <f>LOOKUP("School I",'TEAM NAMES &amp; EVENTS'!$B$12:$B$35,'TEAM NAMES &amp; EVENTS'!$E$12:$E$27)</f>
        <v>St Peters RC</v>
      </c>
      <c r="X8" s="415"/>
      <c r="Y8" s="415" t="str">
        <f>LOOKUP("School J",'TEAM NAMES &amp; EVENTS'!$B$12:$B$35,'TEAM NAMES &amp; EVENTS'!$E$12:$E$27)</f>
        <v>Mount Street</v>
      </c>
      <c r="Z8" s="415"/>
      <c r="AA8" s="415">
        <f>LOOKUP("School K",'TEAM NAMES &amp; EVENTS'!$B$12:$B$35,'TEAM NAMES &amp; EVENTS'!$E$12:$E$27)</f>
        <v>0</v>
      </c>
      <c r="AB8" s="415"/>
      <c r="AC8" s="415" t="str">
        <f>LOOKUP("School L",'TEAM NAMES &amp; EVENTS'!$B$12:$B$35,'TEAM NAMES &amp; EVENTS'!$E$12:$E$27)</f>
        <v>Hooe Primary</v>
      </c>
      <c r="AD8" s="415"/>
      <c r="AE8" s="415">
        <f>LOOKUP("School M",'TEAM NAMES &amp; EVENTS'!$B$12:$B$35,'TEAM NAMES &amp; EVENTS'!$E$12:$E$27)</f>
        <v>0</v>
      </c>
      <c r="AF8" s="415"/>
      <c r="AG8" s="415">
        <f>LOOKUP("School N",'TEAM NAMES &amp; EVENTS'!$B$12:$B$35,'TEAM NAMES &amp; EVENTS'!$E$12:$E$27)</f>
        <v>0</v>
      </c>
      <c r="AH8" s="415"/>
      <c r="AI8" s="415">
        <f>LOOKUP("School O",'TEAM NAMES &amp; EVENTS'!$B$12:$B$35,'TEAM NAMES &amp; EVENTS'!$E$12:$E$27)</f>
        <v>0</v>
      </c>
      <c r="AJ8" s="426"/>
      <c r="AK8" s="415">
        <f>LOOKUP("School P",'TEAM NAMES &amp; EVENTS'!$B$12:$B$35,'TEAM NAMES &amp; EVENTS'!$E$12:$E$27)</f>
        <v>0</v>
      </c>
      <c r="AL8" s="415"/>
      <c r="AO8" s="304"/>
    </row>
    <row r="9" spans="1:41" ht="24.75" thickBot="1">
      <c r="A9" s="302"/>
      <c r="C9" s="285"/>
      <c r="D9" s="285"/>
      <c r="E9" s="285"/>
      <c r="F9" s="285"/>
      <c r="G9" s="239" t="s">
        <v>0</v>
      </c>
      <c r="H9" s="240" t="s">
        <v>18</v>
      </c>
      <c r="I9" s="256" t="s">
        <v>0</v>
      </c>
      <c r="J9" s="257" t="s">
        <v>18</v>
      </c>
      <c r="K9" s="256" t="s">
        <v>0</v>
      </c>
      <c r="L9" s="257" t="s">
        <v>18</v>
      </c>
      <c r="M9" s="256" t="s">
        <v>0</v>
      </c>
      <c r="N9" s="257" t="s">
        <v>18</v>
      </c>
      <c r="O9" s="256" t="s">
        <v>0</v>
      </c>
      <c r="P9" s="257" t="s">
        <v>18</v>
      </c>
      <c r="Q9" s="256" t="s">
        <v>0</v>
      </c>
      <c r="R9" s="257" t="s">
        <v>18</v>
      </c>
      <c r="S9" s="256" t="s">
        <v>0</v>
      </c>
      <c r="T9" s="257" t="s">
        <v>18</v>
      </c>
      <c r="U9" s="256" t="s">
        <v>0</v>
      </c>
      <c r="V9" s="257" t="s">
        <v>18</v>
      </c>
      <c r="W9" s="256" t="s">
        <v>0</v>
      </c>
      <c r="X9" s="257" t="s">
        <v>18</v>
      </c>
      <c r="Y9" s="256" t="s">
        <v>0</v>
      </c>
      <c r="Z9" s="257" t="s">
        <v>18</v>
      </c>
      <c r="AA9" s="256" t="s">
        <v>0</v>
      </c>
      <c r="AB9" s="257" t="s">
        <v>18</v>
      </c>
      <c r="AC9" s="256" t="s">
        <v>0</v>
      </c>
      <c r="AD9" s="257" t="s">
        <v>18</v>
      </c>
      <c r="AE9" s="256" t="s">
        <v>0</v>
      </c>
      <c r="AF9" s="257" t="s">
        <v>18</v>
      </c>
      <c r="AG9" s="256" t="s">
        <v>0</v>
      </c>
      <c r="AH9" s="257" t="s">
        <v>18</v>
      </c>
      <c r="AI9" s="256" t="s">
        <v>0</v>
      </c>
      <c r="AJ9" s="271" t="s">
        <v>18</v>
      </c>
      <c r="AK9" s="256" t="s">
        <v>0</v>
      </c>
      <c r="AL9" s="257" t="s">
        <v>18</v>
      </c>
      <c r="AO9" s="302"/>
    </row>
    <row r="10" spans="1:41" ht="15.75" customHeight="1" hidden="1" thickBot="1">
      <c r="A10" s="302"/>
      <c r="E10" s="238" t="s">
        <v>21</v>
      </c>
      <c r="F10" s="238" t="s">
        <v>21</v>
      </c>
      <c r="G10" s="241"/>
      <c r="H10" s="242"/>
      <c r="I10" s="249"/>
      <c r="J10" s="250"/>
      <c r="K10" s="251"/>
      <c r="L10" s="252"/>
      <c r="M10" s="251"/>
      <c r="N10" s="253"/>
      <c r="O10" s="254"/>
      <c r="P10" s="255"/>
      <c r="Q10" s="254"/>
      <c r="R10" s="255"/>
      <c r="S10" s="254"/>
      <c r="T10" s="255"/>
      <c r="U10" s="254"/>
      <c r="V10" s="255"/>
      <c r="W10" s="254"/>
      <c r="X10" s="255"/>
      <c r="Y10" s="254"/>
      <c r="Z10" s="253"/>
      <c r="AA10" s="254"/>
      <c r="AB10" s="255"/>
      <c r="AC10" s="254"/>
      <c r="AD10" s="255"/>
      <c r="AE10" s="254"/>
      <c r="AF10" s="255"/>
      <c r="AG10" s="254"/>
      <c r="AH10" s="253"/>
      <c r="AI10" s="254"/>
      <c r="AJ10" s="253"/>
      <c r="AK10" s="276"/>
      <c r="AL10" s="277"/>
      <c r="AO10" s="302"/>
    </row>
    <row r="11" spans="1:41" ht="15" customHeight="1" thickBot="1">
      <c r="A11" s="302"/>
      <c r="D11" s="444" t="s">
        <v>55</v>
      </c>
      <c r="E11" s="409" t="str">
        <f>'TEAM NAMES &amp; EVENTS'!U12</f>
        <v>Obstacle Relay</v>
      </c>
      <c r="F11" s="410"/>
      <c r="G11" s="243">
        <f>Girls!$H8</f>
        <v>16</v>
      </c>
      <c r="H11" s="244">
        <f>Boys!H8</f>
        <v>8</v>
      </c>
      <c r="I11" s="245">
        <f>Girls!$H11</f>
        <v>18</v>
      </c>
      <c r="J11" s="258">
        <f>Boys!H11</f>
        <v>22</v>
      </c>
      <c r="K11" s="243">
        <f>Girls!$H14</f>
        <v>10</v>
      </c>
      <c r="L11" s="244">
        <f>Boys!H14</f>
        <v>6</v>
      </c>
      <c r="M11" s="243">
        <f>Girls!$H17</f>
        <v>22</v>
      </c>
      <c r="N11" s="261">
        <f>Boys!H17</f>
        <v>18</v>
      </c>
      <c r="O11" s="264">
        <f>Girls!$H20</f>
        <v>20</v>
      </c>
      <c r="P11" s="261">
        <f>Boys!H20</f>
        <v>20</v>
      </c>
      <c r="Q11" s="265">
        <f>Girls!$H23</f>
        <v>0</v>
      </c>
      <c r="R11" s="262">
        <f>Boys!H23</f>
        <v>0</v>
      </c>
      <c r="S11" s="264">
        <f>Girls!$H26</f>
        <v>6</v>
      </c>
      <c r="T11" s="261">
        <f>Boys!H26</f>
        <v>16</v>
      </c>
      <c r="U11" s="264">
        <f>Girls!$H29</f>
        <v>14</v>
      </c>
      <c r="V11" s="261">
        <f>Boys!H29</f>
        <v>24</v>
      </c>
      <c r="W11" s="264">
        <f>Girls!$H32</f>
        <v>12</v>
      </c>
      <c r="X11" s="261">
        <f>Boys!H32</f>
        <v>10</v>
      </c>
      <c r="Y11" s="264">
        <f>Girls!$H35</f>
        <v>8</v>
      </c>
      <c r="Z11" s="261">
        <f>Boys!H35</f>
        <v>14</v>
      </c>
      <c r="AA11" s="264">
        <f>Girls!$H38</f>
        <v>0</v>
      </c>
      <c r="AB11" s="261">
        <f>Boys!$H38</f>
        <v>0</v>
      </c>
      <c r="AC11" s="269">
        <f>Girls!$H41</f>
        <v>24</v>
      </c>
      <c r="AD11" s="270">
        <f>Boys!$H41</f>
        <v>12</v>
      </c>
      <c r="AE11" s="264">
        <f>Girls!$H44</f>
        <v>0</v>
      </c>
      <c r="AF11" s="261">
        <f>Boys!$H44</f>
        <v>0</v>
      </c>
      <c r="AG11" s="264">
        <f>Girls!$H47</f>
        <v>0</v>
      </c>
      <c r="AH11" s="261">
        <f>Boys!$H47</f>
        <v>0</v>
      </c>
      <c r="AI11" s="264">
        <f>Girls!$H50</f>
        <v>0</v>
      </c>
      <c r="AJ11" s="272">
        <f>Boys!$H50</f>
        <v>0</v>
      </c>
      <c r="AK11" s="264">
        <f>Girls!$H53</f>
        <v>0</v>
      </c>
      <c r="AL11" s="261">
        <f>Boys!$H53</f>
        <v>0</v>
      </c>
      <c r="AM11" s="113"/>
      <c r="AO11" s="302"/>
    </row>
    <row r="12" spans="1:41" ht="13.5" thickBot="1">
      <c r="A12" s="302"/>
      <c r="D12" s="445"/>
      <c r="E12" s="405" t="str">
        <f>'TEAM NAMES &amp; EVENTS'!U13</f>
        <v>1 + 1 Lap Relay</v>
      </c>
      <c r="F12" s="406"/>
      <c r="G12" s="245">
        <f>Girls!K8</f>
        <v>20</v>
      </c>
      <c r="H12" s="246">
        <f>Boys!K8</f>
        <v>14</v>
      </c>
      <c r="I12" s="245">
        <f>Girls!K11</f>
        <v>6</v>
      </c>
      <c r="J12" s="258">
        <f>Boys!K11</f>
        <v>22</v>
      </c>
      <c r="K12" s="245">
        <f>Girls!K14</f>
        <v>10</v>
      </c>
      <c r="L12" s="246">
        <f>Boys!K14</f>
        <v>12</v>
      </c>
      <c r="M12" s="245">
        <f>Girls!K17</f>
        <v>16</v>
      </c>
      <c r="N12" s="262">
        <f>Boys!K17</f>
        <v>20</v>
      </c>
      <c r="O12" s="265">
        <f>Girls!K20</f>
        <v>22</v>
      </c>
      <c r="P12" s="262">
        <f>Boys!K20</f>
        <v>24</v>
      </c>
      <c r="Q12" s="265">
        <f>Girls!K23</f>
        <v>0</v>
      </c>
      <c r="R12" s="262">
        <f>Boys!K23</f>
        <v>0</v>
      </c>
      <c r="S12" s="265">
        <f>Girls!K26</f>
        <v>18</v>
      </c>
      <c r="T12" s="262">
        <f>Boys!K26</f>
        <v>6</v>
      </c>
      <c r="U12" s="265">
        <f>Girls!K29</f>
        <v>14</v>
      </c>
      <c r="V12" s="262">
        <f>Boys!K29</f>
        <v>18</v>
      </c>
      <c r="W12" s="265">
        <f>Girls!K32</f>
        <v>8</v>
      </c>
      <c r="X12" s="262">
        <f>Boys!K32</f>
        <v>8</v>
      </c>
      <c r="Y12" s="265">
        <f>Girls!K35</f>
        <v>12</v>
      </c>
      <c r="Z12" s="262">
        <f>Boys!K35</f>
        <v>10</v>
      </c>
      <c r="AA12" s="265">
        <f>Girls!K38</f>
        <v>0</v>
      </c>
      <c r="AB12" s="262">
        <f>Boys!K38</f>
        <v>0</v>
      </c>
      <c r="AC12" s="265">
        <f>Girls!$K41</f>
        <v>24</v>
      </c>
      <c r="AD12" s="262">
        <f>Boys!$K41</f>
        <v>16</v>
      </c>
      <c r="AE12" s="265">
        <f>Girls!$K44</f>
        <v>0</v>
      </c>
      <c r="AF12" s="262">
        <f>Boys!$K44</f>
        <v>0</v>
      </c>
      <c r="AG12" s="265">
        <f>Girls!$K47</f>
        <v>0</v>
      </c>
      <c r="AH12" s="262">
        <f>Boys!$K47</f>
        <v>0</v>
      </c>
      <c r="AI12" s="265">
        <f>Girls!$K50</f>
        <v>0</v>
      </c>
      <c r="AJ12" s="273">
        <f>Boys!$K50</f>
        <v>0</v>
      </c>
      <c r="AK12" s="265">
        <f>Girls!$K53</f>
        <v>0</v>
      </c>
      <c r="AL12" s="262">
        <f>Boys!$K53</f>
        <v>0</v>
      </c>
      <c r="AM12" s="113"/>
      <c r="AO12" s="302"/>
    </row>
    <row r="13" spans="1:41" ht="13.5" thickBot="1">
      <c r="A13" s="302"/>
      <c r="D13" s="445"/>
      <c r="E13" s="446" t="str">
        <f>'TEAM NAMES &amp; EVENTS'!U14</f>
        <v>2 + 2 Lap Relay</v>
      </c>
      <c r="F13" s="406"/>
      <c r="G13" s="245">
        <f>Girls!N8</f>
        <v>8</v>
      </c>
      <c r="H13" s="246">
        <f>Boys!N8</f>
        <v>8</v>
      </c>
      <c r="I13" s="245">
        <f>Girls!N11</f>
        <v>10</v>
      </c>
      <c r="J13" s="258">
        <f>Boys!N11</f>
        <v>22</v>
      </c>
      <c r="K13" s="245">
        <f>Girls!N14</f>
        <v>12</v>
      </c>
      <c r="L13" s="246">
        <f>Boys!N14</f>
        <v>10</v>
      </c>
      <c r="M13" s="245">
        <f>Girls!N17</f>
        <v>20</v>
      </c>
      <c r="N13" s="246">
        <f>Boys!N17</f>
        <v>12</v>
      </c>
      <c r="O13" s="245">
        <f>Girls!N20</f>
        <v>18</v>
      </c>
      <c r="P13" s="246">
        <f>Boys!N20</f>
        <v>16</v>
      </c>
      <c r="Q13" s="245">
        <f>Girls!N23</f>
        <v>0</v>
      </c>
      <c r="R13" s="246">
        <f>Boys!N23</f>
        <v>0</v>
      </c>
      <c r="S13" s="245">
        <f>Girls!N26</f>
        <v>6</v>
      </c>
      <c r="T13" s="246">
        <f>Boys!N26</f>
        <v>6</v>
      </c>
      <c r="U13" s="245">
        <f>Girls!N29</f>
        <v>16</v>
      </c>
      <c r="V13" s="246">
        <f>Boys!N29</f>
        <v>20</v>
      </c>
      <c r="W13" s="245">
        <f>Girls!N32</f>
        <v>24</v>
      </c>
      <c r="X13" s="246">
        <f>Boys!N32</f>
        <v>24</v>
      </c>
      <c r="Y13" s="245">
        <f>Girls!N35</f>
        <v>14</v>
      </c>
      <c r="Z13" s="246">
        <f>Boys!N35</f>
        <v>14</v>
      </c>
      <c r="AA13" s="245">
        <f>Girls!N38</f>
        <v>0</v>
      </c>
      <c r="AB13" s="246">
        <f>Boys!N38</f>
        <v>0</v>
      </c>
      <c r="AC13" s="245">
        <f>Girls!$N41</f>
        <v>22</v>
      </c>
      <c r="AD13" s="246">
        <f>Boys!$N41</f>
        <v>18</v>
      </c>
      <c r="AE13" s="245">
        <f>Girls!$N44</f>
        <v>0</v>
      </c>
      <c r="AF13" s="246">
        <f>Boys!$N44</f>
        <v>0</v>
      </c>
      <c r="AG13" s="245">
        <f>Girls!$N47</f>
        <v>0</v>
      </c>
      <c r="AH13" s="246">
        <f>Boys!$N47</f>
        <v>0</v>
      </c>
      <c r="AI13" s="245">
        <f>Girls!$N50</f>
        <v>0</v>
      </c>
      <c r="AJ13" s="258">
        <f>Boys!$N50</f>
        <v>0</v>
      </c>
      <c r="AK13" s="245">
        <f>Girls!$N53</f>
        <v>0</v>
      </c>
      <c r="AL13" s="246">
        <f>Boys!$N53</f>
        <v>0</v>
      </c>
      <c r="AM13" s="113"/>
      <c r="AO13" s="302"/>
    </row>
    <row r="14" spans="1:41" ht="13.5" thickBot="1">
      <c r="A14" s="302"/>
      <c r="D14" s="445"/>
      <c r="E14" s="405" t="str">
        <f>'TEAM NAMES &amp; EVENTS'!U15</f>
        <v>6 Lap Paarlauf</v>
      </c>
      <c r="F14" s="406"/>
      <c r="G14" s="245">
        <f>Girls!Q8</f>
        <v>0</v>
      </c>
      <c r="H14" s="246">
        <f>Boys!Q8</f>
        <v>0</v>
      </c>
      <c r="I14" s="245">
        <f>Girls!Q11</f>
        <v>0</v>
      </c>
      <c r="J14" s="258">
        <f>Boys!Q11</f>
        <v>0</v>
      </c>
      <c r="K14" s="245">
        <f>Girls!Q14</f>
        <v>0</v>
      </c>
      <c r="L14" s="246">
        <f>Boys!Q14</f>
        <v>0</v>
      </c>
      <c r="M14" s="245">
        <f>Girls!Q17</f>
        <v>0</v>
      </c>
      <c r="N14" s="262">
        <f>Boys!Q17</f>
        <v>0</v>
      </c>
      <c r="O14" s="265">
        <f>Girls!Q20</f>
        <v>0</v>
      </c>
      <c r="P14" s="262">
        <f>Boys!Q20</f>
        <v>0</v>
      </c>
      <c r="Q14" s="265">
        <f>Girls!Q23</f>
        <v>0</v>
      </c>
      <c r="R14" s="262">
        <f>Boys!Q23</f>
        <v>0</v>
      </c>
      <c r="S14" s="265">
        <f>Girls!Q26</f>
        <v>0</v>
      </c>
      <c r="T14" s="262">
        <f>Boys!Q26</f>
        <v>0</v>
      </c>
      <c r="U14" s="265">
        <f>Girls!Q29</f>
        <v>0</v>
      </c>
      <c r="V14" s="262">
        <f>Boys!Q29</f>
        <v>0</v>
      </c>
      <c r="W14" s="265">
        <f>Girls!Q32</f>
        <v>0</v>
      </c>
      <c r="X14" s="262">
        <f>Boys!Q32</f>
        <v>0</v>
      </c>
      <c r="Y14" s="265">
        <f>Girls!Q35</f>
        <v>0</v>
      </c>
      <c r="Z14" s="262">
        <f>Boys!Q35</f>
        <v>0</v>
      </c>
      <c r="AA14" s="265">
        <f>Girls!Q38</f>
        <v>0</v>
      </c>
      <c r="AB14" s="262">
        <f>Boys!Q38</f>
        <v>0</v>
      </c>
      <c r="AC14" s="265">
        <f>Girls!$Q41</f>
        <v>0</v>
      </c>
      <c r="AD14" s="262">
        <f>Boys!$Q41</f>
        <v>0</v>
      </c>
      <c r="AE14" s="265">
        <f>Girls!$Q44</f>
        <v>0</v>
      </c>
      <c r="AF14" s="262">
        <f>Boys!$Q44</f>
        <v>0</v>
      </c>
      <c r="AG14" s="265">
        <f>Girls!$Q47</f>
        <v>0</v>
      </c>
      <c r="AH14" s="262">
        <f>Boys!$Q47</f>
        <v>0</v>
      </c>
      <c r="AI14" s="265">
        <f>Girls!$Q50</f>
        <v>0</v>
      </c>
      <c r="AJ14" s="273">
        <f>Boys!$Q50</f>
        <v>0</v>
      </c>
      <c r="AK14" s="265">
        <f>Girls!$Q53</f>
        <v>0</v>
      </c>
      <c r="AL14" s="262">
        <f>Boys!$Q53</f>
        <v>0</v>
      </c>
      <c r="AM14" s="113"/>
      <c r="AO14" s="302"/>
    </row>
    <row r="15" spans="1:41" ht="13.5" thickBot="1">
      <c r="A15" s="302"/>
      <c r="D15" s="445"/>
      <c r="E15" s="405" t="str">
        <f>'TEAM NAMES &amp; EVENTS'!U16</f>
        <v>Over / Under Relay</v>
      </c>
      <c r="F15" s="406"/>
      <c r="G15" s="245">
        <f>Girls!T8</f>
        <v>0</v>
      </c>
      <c r="H15" s="246">
        <f>Boys!T8</f>
        <v>0</v>
      </c>
      <c r="I15" s="245">
        <f>Girls!T11</f>
        <v>0</v>
      </c>
      <c r="J15" s="258">
        <f>Boys!T11</f>
        <v>0</v>
      </c>
      <c r="K15" s="245">
        <f>Girls!T14</f>
        <v>0</v>
      </c>
      <c r="L15" s="246">
        <f>Boys!T14</f>
        <v>0</v>
      </c>
      <c r="M15" s="245">
        <f>Girls!T17</f>
        <v>0</v>
      </c>
      <c r="N15" s="262">
        <f>Boys!T17</f>
        <v>0</v>
      </c>
      <c r="O15" s="265">
        <f>Girls!T20</f>
        <v>0</v>
      </c>
      <c r="P15" s="262">
        <f>Boys!T20</f>
        <v>0</v>
      </c>
      <c r="Q15" s="265">
        <f>Girls!T23</f>
        <v>0</v>
      </c>
      <c r="R15" s="262">
        <f>Boys!T23</f>
        <v>0</v>
      </c>
      <c r="S15" s="265">
        <f>Girls!T26</f>
        <v>0</v>
      </c>
      <c r="T15" s="262">
        <f>Boys!T26</f>
        <v>0</v>
      </c>
      <c r="U15" s="265">
        <f>Girls!T29</f>
        <v>0</v>
      </c>
      <c r="V15" s="262">
        <f>Boys!T29</f>
        <v>0</v>
      </c>
      <c r="W15" s="265">
        <f>Girls!T32</f>
        <v>0</v>
      </c>
      <c r="X15" s="262">
        <f>Boys!T32</f>
        <v>0</v>
      </c>
      <c r="Y15" s="265">
        <f>Girls!T35</f>
        <v>0</v>
      </c>
      <c r="Z15" s="262">
        <f>Boys!T35</f>
        <v>0</v>
      </c>
      <c r="AA15" s="265">
        <f>Girls!T38</f>
        <v>0</v>
      </c>
      <c r="AB15" s="262">
        <f>Boys!T38</f>
        <v>0</v>
      </c>
      <c r="AC15" s="265">
        <f>Girls!$T41</f>
        <v>0</v>
      </c>
      <c r="AD15" s="262">
        <f>Boys!$T41</f>
        <v>0</v>
      </c>
      <c r="AE15" s="265">
        <f>Girls!$T44</f>
        <v>0</v>
      </c>
      <c r="AF15" s="262">
        <f>Boys!$T44</f>
        <v>0</v>
      </c>
      <c r="AG15" s="265">
        <f>Girls!$T47</f>
        <v>0</v>
      </c>
      <c r="AH15" s="262">
        <f>Boys!$T47</f>
        <v>0</v>
      </c>
      <c r="AI15" s="265">
        <f>Girls!$T50</f>
        <v>0</v>
      </c>
      <c r="AJ15" s="273">
        <f>Boys!$T50</f>
        <v>0</v>
      </c>
      <c r="AK15" s="265">
        <f>Girls!$T53</f>
        <v>0</v>
      </c>
      <c r="AL15" s="262">
        <f>Boys!$T53</f>
        <v>0</v>
      </c>
      <c r="AM15" s="113"/>
      <c r="AO15" s="302"/>
    </row>
    <row r="16" spans="1:41" ht="13.5" thickBot="1">
      <c r="A16" s="302"/>
      <c r="D16" s="445"/>
      <c r="E16" s="405" t="str">
        <f>'TEAM NAMES &amp; EVENTS'!U17</f>
        <v>4 x 1 Lap Relay</v>
      </c>
      <c r="F16" s="406"/>
      <c r="G16" s="245">
        <f>Girls!W8</f>
        <v>18</v>
      </c>
      <c r="H16" s="246">
        <f>Boys!W8</f>
        <v>6</v>
      </c>
      <c r="I16" s="245">
        <f>Girls!W11</f>
        <v>12</v>
      </c>
      <c r="J16" s="258">
        <f>Boys!W11</f>
        <v>24</v>
      </c>
      <c r="K16" s="245">
        <f>Girls!W14</f>
        <v>6</v>
      </c>
      <c r="L16" s="246">
        <f>Boys!W14</f>
        <v>8</v>
      </c>
      <c r="M16" s="245">
        <f>Girls!W17</f>
        <v>22</v>
      </c>
      <c r="N16" s="262">
        <f>Boys!W17</f>
        <v>16</v>
      </c>
      <c r="O16" s="265">
        <f>Girls!W20</f>
        <v>20</v>
      </c>
      <c r="P16" s="262">
        <f>Boys!W20</f>
        <v>18</v>
      </c>
      <c r="Q16" s="265">
        <f>Girls!W23</f>
        <v>0</v>
      </c>
      <c r="R16" s="262">
        <f>Boys!W23</f>
        <v>0</v>
      </c>
      <c r="S16" s="265">
        <f>Girls!W26</f>
        <v>8</v>
      </c>
      <c r="T16" s="262">
        <f>Boys!W26</f>
        <v>22</v>
      </c>
      <c r="U16" s="265">
        <f>Girls!W29</f>
        <v>14</v>
      </c>
      <c r="V16" s="262">
        <f>Boys!W29</f>
        <v>14</v>
      </c>
      <c r="W16" s="265">
        <f>Girls!W32</f>
        <v>10</v>
      </c>
      <c r="X16" s="262">
        <f>Boys!W32</f>
        <v>10</v>
      </c>
      <c r="Y16" s="265">
        <f>Girls!W35</f>
        <v>16</v>
      </c>
      <c r="Z16" s="262">
        <f>Boys!W35</f>
        <v>14</v>
      </c>
      <c r="AA16" s="265">
        <f>Girls!W38</f>
        <v>0</v>
      </c>
      <c r="AB16" s="262">
        <f>Boys!W38</f>
        <v>0</v>
      </c>
      <c r="AC16" s="265">
        <f>Girls!$W41</f>
        <v>24</v>
      </c>
      <c r="AD16" s="262">
        <f>Boys!$W41</f>
        <v>20</v>
      </c>
      <c r="AE16" s="265">
        <f>Girls!$W44</f>
        <v>0</v>
      </c>
      <c r="AF16" s="262">
        <f>Boys!$W44</f>
        <v>0</v>
      </c>
      <c r="AG16" s="265">
        <f>Girls!$W47</f>
        <v>0</v>
      </c>
      <c r="AH16" s="262">
        <f>Boys!$W47</f>
        <v>0</v>
      </c>
      <c r="AI16" s="265">
        <f>Girls!$W50</f>
        <v>0</v>
      </c>
      <c r="AJ16" s="273">
        <f>Boys!$W50</f>
        <v>0</v>
      </c>
      <c r="AK16" s="265">
        <f>Girls!$W53</f>
        <v>0</v>
      </c>
      <c r="AL16" s="262">
        <f>Boys!$W53</f>
        <v>0</v>
      </c>
      <c r="AM16" s="113"/>
      <c r="AO16" s="302"/>
    </row>
    <row r="17" spans="1:41" ht="13.5" hidden="1" thickBot="1">
      <c r="A17" s="302"/>
      <c r="D17" s="445"/>
      <c r="E17" s="405" t="str">
        <f>'TEAM NAMES &amp; EVENTS'!U18</f>
        <v>4 lap parlauf</v>
      </c>
      <c r="F17" s="406"/>
      <c r="G17" s="245">
        <f>Girls!Z8</f>
        <v>16</v>
      </c>
      <c r="H17" s="246">
        <f>Boys!Z8</f>
        <v>6</v>
      </c>
      <c r="I17" s="245">
        <f>Girls!Z11</f>
        <v>12</v>
      </c>
      <c r="J17" s="258">
        <f>Boys!Z11</f>
        <v>10</v>
      </c>
      <c r="K17" s="245">
        <f>Girls!Z14</f>
        <v>10</v>
      </c>
      <c r="L17" s="246">
        <f>Boys!Z14</f>
        <v>8</v>
      </c>
      <c r="M17" s="245">
        <f>Girls!Z17</f>
        <v>20</v>
      </c>
      <c r="N17" s="262">
        <f>Boys!Z17</f>
        <v>14</v>
      </c>
      <c r="O17" s="265">
        <f>Girls!Z20</f>
        <v>6</v>
      </c>
      <c r="P17" s="262">
        <f>Boys!Z20</f>
        <v>12</v>
      </c>
      <c r="Q17" s="265">
        <f>Girls!Z23</f>
        <v>0</v>
      </c>
      <c r="R17" s="262">
        <f>Boys!Z23</f>
        <v>0</v>
      </c>
      <c r="S17" s="265">
        <f>Girls!Z26</f>
        <v>8</v>
      </c>
      <c r="T17" s="262">
        <f>Boys!Z26</f>
        <v>16</v>
      </c>
      <c r="U17" s="265">
        <f>Girls!Z29</f>
        <v>14</v>
      </c>
      <c r="V17" s="262">
        <f>Boys!Z29</f>
        <v>18</v>
      </c>
      <c r="W17" s="265">
        <f>Girls!Z32</f>
        <v>22</v>
      </c>
      <c r="X17" s="262">
        <f>Boys!Z32</f>
        <v>24</v>
      </c>
      <c r="Y17" s="265">
        <f>Girls!Z35</f>
        <v>18</v>
      </c>
      <c r="Z17" s="262">
        <f>Boys!Z35</f>
        <v>22</v>
      </c>
      <c r="AA17" s="265">
        <f>Girls!Z38</f>
        <v>0</v>
      </c>
      <c r="AB17" s="262">
        <f>Boys!Z38</f>
        <v>0</v>
      </c>
      <c r="AC17" s="265">
        <f>Girls!$Z41</f>
        <v>24</v>
      </c>
      <c r="AD17" s="262">
        <f>Boys!$Z41</f>
        <v>20</v>
      </c>
      <c r="AE17" s="265">
        <f>Girls!$Z44</f>
        <v>0</v>
      </c>
      <c r="AF17" s="262">
        <f>Boys!$Z44</f>
        <v>0</v>
      </c>
      <c r="AG17" s="265">
        <f>Girls!$Z47</f>
        <v>0</v>
      </c>
      <c r="AH17" s="262">
        <f>Boys!$Z47</f>
        <v>0</v>
      </c>
      <c r="AI17" s="265">
        <f>Girls!$Z50</f>
        <v>0</v>
      </c>
      <c r="AJ17" s="273">
        <f>Boys!$Z50</f>
        <v>0</v>
      </c>
      <c r="AK17" s="265">
        <f>Girls!$Z53</f>
        <v>0</v>
      </c>
      <c r="AL17" s="262">
        <f>Boys!$Z53</f>
        <v>0</v>
      </c>
      <c r="AM17" s="113"/>
      <c r="AO17" s="302"/>
    </row>
    <row r="18" spans="1:41" ht="13.5" thickBot="1">
      <c r="A18" s="302"/>
      <c r="D18" s="445"/>
      <c r="E18" s="407">
        <f>'TEAM NAMES &amp; EVENTS'!U19</f>
        <v>0</v>
      </c>
      <c r="F18" s="408"/>
      <c r="G18" s="247">
        <f>Girls!AC8</f>
        <v>0</v>
      </c>
      <c r="H18" s="248">
        <f>Boys!AC8</f>
        <v>0</v>
      </c>
      <c r="I18" s="245">
        <f>Girls!AC11</f>
        <v>0</v>
      </c>
      <c r="J18" s="258">
        <f>Boys!AC11</f>
        <v>0</v>
      </c>
      <c r="K18" s="245">
        <f>Girls!AC14</f>
        <v>0</v>
      </c>
      <c r="L18" s="246">
        <f>Boys!AC14</f>
        <v>0</v>
      </c>
      <c r="M18" s="245">
        <f>Girls!AC17</f>
        <v>0</v>
      </c>
      <c r="N18" s="262">
        <f>Boys!AC17</f>
        <v>0</v>
      </c>
      <c r="O18" s="265">
        <f>Girls!AC20</f>
        <v>0</v>
      </c>
      <c r="P18" s="262">
        <f>Boys!AC20</f>
        <v>0</v>
      </c>
      <c r="Q18" s="265">
        <f>Girls!AC23</f>
        <v>0</v>
      </c>
      <c r="R18" s="262">
        <f>Boys!AC23</f>
        <v>0</v>
      </c>
      <c r="S18" s="265">
        <f>Girls!AC26</f>
        <v>0</v>
      </c>
      <c r="T18" s="262">
        <f>Boys!AC26</f>
        <v>0</v>
      </c>
      <c r="U18" s="265">
        <f>Girls!AC29</f>
        <v>0</v>
      </c>
      <c r="V18" s="262">
        <f>Boys!AC29</f>
        <v>0</v>
      </c>
      <c r="W18" s="265">
        <f>Girls!AC32</f>
        <v>0</v>
      </c>
      <c r="X18" s="262">
        <f>Boys!AC32</f>
        <v>0</v>
      </c>
      <c r="Y18" s="265">
        <f>Girls!AC35</f>
        <v>0</v>
      </c>
      <c r="Z18" s="262">
        <f>Boys!AC35</f>
        <v>0</v>
      </c>
      <c r="AA18" s="265">
        <f>Girls!AC38</f>
        <v>0</v>
      </c>
      <c r="AB18" s="262">
        <f>Boys!AC38</f>
        <v>0</v>
      </c>
      <c r="AC18" s="265">
        <f>Girls!$AC41</f>
        <v>0</v>
      </c>
      <c r="AD18" s="262">
        <f>Boys!$AC41</f>
        <v>0</v>
      </c>
      <c r="AE18" s="265">
        <f>Girls!$AC44</f>
        <v>0</v>
      </c>
      <c r="AF18" s="262">
        <f>Boys!$AC44</f>
        <v>0</v>
      </c>
      <c r="AG18" s="265">
        <f>Girls!$AC47</f>
        <v>0</v>
      </c>
      <c r="AH18" s="262">
        <f>Boys!$AC47</f>
        <v>0</v>
      </c>
      <c r="AI18" s="265">
        <f>Girls!$AC49</f>
        <v>0</v>
      </c>
      <c r="AJ18" s="273">
        <f>Boys!$AC49</f>
        <v>0</v>
      </c>
      <c r="AK18" s="265">
        <f>Girls!$AC53</f>
        <v>0</v>
      </c>
      <c r="AL18" s="262">
        <f>Boys!$AC53</f>
        <v>0</v>
      </c>
      <c r="AM18" s="113"/>
      <c r="AO18" s="302"/>
    </row>
    <row r="19" spans="1:41" ht="21" customHeight="1" hidden="1" thickBot="1">
      <c r="A19" s="302"/>
      <c r="D19" s="280"/>
      <c r="E19" s="284" t="s">
        <v>22</v>
      </c>
      <c r="F19" s="283"/>
      <c r="G19" s="245"/>
      <c r="H19" s="246"/>
      <c r="I19" s="245"/>
      <c r="J19" s="258"/>
      <c r="K19" s="245"/>
      <c r="L19" s="246"/>
      <c r="M19" s="245"/>
      <c r="N19" s="262"/>
      <c r="O19" s="265"/>
      <c r="P19" s="262"/>
      <c r="Q19" s="265"/>
      <c r="R19" s="262"/>
      <c r="S19" s="265"/>
      <c r="T19" s="262"/>
      <c r="U19" s="265"/>
      <c r="V19" s="262"/>
      <c r="W19" s="265"/>
      <c r="X19" s="262"/>
      <c r="Y19" s="265"/>
      <c r="Z19" s="262"/>
      <c r="AA19" s="265"/>
      <c r="AB19" s="262"/>
      <c r="AC19" s="265"/>
      <c r="AD19" s="262"/>
      <c r="AE19" s="265"/>
      <c r="AF19" s="262"/>
      <c r="AG19" s="265"/>
      <c r="AH19" s="262"/>
      <c r="AI19" s="265"/>
      <c r="AJ19" s="273"/>
      <c r="AK19" s="265"/>
      <c r="AL19" s="262"/>
      <c r="AM19" s="113"/>
      <c r="AO19" s="302"/>
    </row>
    <row r="20" spans="1:41" ht="15" customHeight="1" thickBot="1">
      <c r="A20" s="302"/>
      <c r="D20" s="445" t="s">
        <v>145</v>
      </c>
      <c r="E20" s="409" t="str">
        <f>'TEAM NAMES &amp; EVENTS'!U21</f>
        <v>Chest Push</v>
      </c>
      <c r="F20" s="410"/>
      <c r="G20" s="243">
        <f>Girls!AK8</f>
        <v>10</v>
      </c>
      <c r="H20" s="244">
        <f>Boys!AK8</f>
        <v>16</v>
      </c>
      <c r="I20" s="243">
        <f>Girls!AK11</f>
        <v>24</v>
      </c>
      <c r="J20" s="259">
        <f>Boys!AK11</f>
        <v>20</v>
      </c>
      <c r="K20" s="243">
        <f>Girls!AK14</f>
        <v>16</v>
      </c>
      <c r="L20" s="244">
        <f>Boys!AK14</f>
        <v>16</v>
      </c>
      <c r="M20" s="243">
        <f>Girls!AK17</f>
        <v>20</v>
      </c>
      <c r="N20" s="261">
        <f>Boys!AK17</f>
        <v>6</v>
      </c>
      <c r="O20" s="264">
        <f>Girls!AK20</f>
        <v>8</v>
      </c>
      <c r="P20" s="261">
        <f>Boys!AK20</f>
        <v>24</v>
      </c>
      <c r="Q20" s="264">
        <f>Girls!AK23</f>
        <v>0</v>
      </c>
      <c r="R20" s="261">
        <f>Boys!AK23</f>
        <v>0</v>
      </c>
      <c r="S20" s="264">
        <f>Girls!AK26</f>
        <v>12</v>
      </c>
      <c r="T20" s="261">
        <f>Boys!AK26</f>
        <v>8</v>
      </c>
      <c r="U20" s="264">
        <f>Girls!AK29</f>
        <v>8</v>
      </c>
      <c r="V20" s="261">
        <f>Boys!AK29</f>
        <v>16</v>
      </c>
      <c r="W20" s="264">
        <f>Girls!AK32</f>
        <v>14</v>
      </c>
      <c r="X20" s="261">
        <f>Boys!AK32</f>
        <v>24</v>
      </c>
      <c r="Y20" s="264">
        <f>Girls!AK35</f>
        <v>18</v>
      </c>
      <c r="Z20" s="261">
        <f>Boys!AK35</f>
        <v>10</v>
      </c>
      <c r="AA20" s="264">
        <f>Girls!AK38</f>
        <v>0</v>
      </c>
      <c r="AB20" s="261">
        <f>Boys!AK38</f>
        <v>0</v>
      </c>
      <c r="AC20" s="264">
        <f>Girls!$AK41</f>
        <v>24</v>
      </c>
      <c r="AD20" s="261">
        <f>Boys!$AK41</f>
        <v>18</v>
      </c>
      <c r="AE20" s="264">
        <f>Girls!$AK44</f>
        <v>0</v>
      </c>
      <c r="AF20" s="261">
        <f>Boys!$AK44</f>
        <v>0</v>
      </c>
      <c r="AG20" s="264">
        <f>Girls!$AK47</f>
        <v>0</v>
      </c>
      <c r="AH20" s="261">
        <f>Boys!$AK47</f>
        <v>0</v>
      </c>
      <c r="AI20" s="264">
        <f>Girls!$AK50</f>
        <v>0</v>
      </c>
      <c r="AJ20" s="272">
        <f>Boys!$AK50</f>
        <v>0</v>
      </c>
      <c r="AK20" s="264">
        <f>Girls!$AK53</f>
        <v>0</v>
      </c>
      <c r="AL20" s="261">
        <f>Boys!$AK53</f>
        <v>0</v>
      </c>
      <c r="AM20" s="113"/>
      <c r="AO20" s="302"/>
    </row>
    <row r="21" spans="1:41" ht="13.5" thickBot="1">
      <c r="A21" s="302"/>
      <c r="D21" s="445"/>
      <c r="E21" s="405" t="str">
        <f>'TEAM NAMES &amp; EVENTS'!U22</f>
        <v>Speed Bounce</v>
      </c>
      <c r="F21" s="406"/>
      <c r="G21" s="245">
        <f>Girls!AN8</f>
        <v>20</v>
      </c>
      <c r="H21" s="246">
        <f>Boys!AN8</f>
        <v>14</v>
      </c>
      <c r="I21" s="245">
        <f>Girls!AN11</f>
        <v>16</v>
      </c>
      <c r="J21" s="258">
        <f>Boys!AN11</f>
        <v>22</v>
      </c>
      <c r="K21" s="245">
        <f>Girls!AN14</f>
        <v>12</v>
      </c>
      <c r="L21" s="246">
        <f>Boys!AN14</f>
        <v>16</v>
      </c>
      <c r="M21" s="245">
        <f>Girls!AN17</f>
        <v>24</v>
      </c>
      <c r="N21" s="262">
        <f>Boys!AN17</f>
        <v>20</v>
      </c>
      <c r="O21" s="265">
        <f>Girls!AN20</f>
        <v>22</v>
      </c>
      <c r="P21" s="262">
        <f>Boys!AN20</f>
        <v>20</v>
      </c>
      <c r="Q21" s="265">
        <f>Girls!AN23</f>
        <v>0</v>
      </c>
      <c r="R21" s="262">
        <f>Boys!AN23</f>
        <v>0</v>
      </c>
      <c r="S21" s="265">
        <f>Girls!AN26</f>
        <v>6</v>
      </c>
      <c r="T21" s="262">
        <f>Boys!AN26</f>
        <v>8</v>
      </c>
      <c r="U21" s="265">
        <f>Girls!AN29</f>
        <v>10</v>
      </c>
      <c r="V21" s="262">
        <f>Boys!AN29</f>
        <v>24</v>
      </c>
      <c r="W21" s="265">
        <f>Girls!AN32</f>
        <v>14</v>
      </c>
      <c r="X21" s="262">
        <f>Boys!AN32</f>
        <v>10</v>
      </c>
      <c r="Y21" s="265">
        <f>Girls!AN35</f>
        <v>8</v>
      </c>
      <c r="Z21" s="262">
        <f>Boys!AN35</f>
        <v>14</v>
      </c>
      <c r="AA21" s="265">
        <f>Girls!AN38</f>
        <v>0</v>
      </c>
      <c r="AB21" s="262">
        <f>Boys!AN38</f>
        <v>0</v>
      </c>
      <c r="AC21" s="265">
        <f>Girls!$AN41</f>
        <v>18</v>
      </c>
      <c r="AD21" s="262">
        <f>Boys!$AN41</f>
        <v>6</v>
      </c>
      <c r="AE21" s="265">
        <f>Girls!$AN44</f>
        <v>0</v>
      </c>
      <c r="AF21" s="262">
        <f>Boys!$AN44</f>
        <v>0</v>
      </c>
      <c r="AG21" s="265">
        <f>Girls!$AN47</f>
        <v>0</v>
      </c>
      <c r="AH21" s="262">
        <f>Boys!$AN47</f>
        <v>0</v>
      </c>
      <c r="AI21" s="265">
        <f>Girls!$AN50</f>
        <v>0</v>
      </c>
      <c r="AJ21" s="273">
        <f>Boys!$AN50</f>
        <v>0</v>
      </c>
      <c r="AK21" s="265">
        <f>Girls!$AN53</f>
        <v>0</v>
      </c>
      <c r="AL21" s="262">
        <f>Boys!$AN53</f>
        <v>0</v>
      </c>
      <c r="AM21" s="113"/>
      <c r="AO21" s="302"/>
    </row>
    <row r="22" spans="1:41" ht="13.5" thickBot="1">
      <c r="A22" s="302"/>
      <c r="D22" s="445"/>
      <c r="E22" s="405" t="str">
        <f>'TEAM NAMES &amp; EVENTS'!U23</f>
        <v>Standing Long Jump</v>
      </c>
      <c r="F22" s="406"/>
      <c r="G22" s="245">
        <f>Girls!AQ8</f>
        <v>14</v>
      </c>
      <c r="H22" s="246">
        <f>Boys!AQ8</f>
        <v>14</v>
      </c>
      <c r="I22" s="245">
        <f>Girls!AQ11</f>
        <v>12</v>
      </c>
      <c r="J22" s="258">
        <f>Boys!AQ11</f>
        <v>12</v>
      </c>
      <c r="K22" s="245">
        <f>Girls!AQ14</f>
        <v>16</v>
      </c>
      <c r="L22" s="246">
        <f>Boys!AQ14</f>
        <v>8</v>
      </c>
      <c r="M22" s="245">
        <f>Girls!AQ17</f>
        <v>24</v>
      </c>
      <c r="N22" s="262">
        <f>Boys!AQ17</f>
        <v>18</v>
      </c>
      <c r="O22" s="265">
        <f>Girls!AQ20</f>
        <v>20</v>
      </c>
      <c r="P22" s="262">
        <f>Boys!AQ20</f>
        <v>6</v>
      </c>
      <c r="Q22" s="265">
        <f>Girls!AQ23</f>
        <v>0</v>
      </c>
      <c r="R22" s="262">
        <f>Boys!AQ23</f>
        <v>0</v>
      </c>
      <c r="S22" s="265">
        <f>Girls!AQ26</f>
        <v>6</v>
      </c>
      <c r="T22" s="262">
        <f>Boys!AQ26</f>
        <v>20</v>
      </c>
      <c r="U22" s="265">
        <f>Girls!AQ29</f>
        <v>10</v>
      </c>
      <c r="V22" s="262">
        <f>Boys!AQ29</f>
        <v>16</v>
      </c>
      <c r="W22" s="265">
        <f>Girls!AQ32</f>
        <v>18</v>
      </c>
      <c r="X22" s="262">
        <f>Boys!AQ32</f>
        <v>24</v>
      </c>
      <c r="Y22" s="265">
        <f>Girls!AQ35</f>
        <v>8</v>
      </c>
      <c r="Z22" s="262">
        <f>Boys!AQ35</f>
        <v>10</v>
      </c>
      <c r="AA22" s="265">
        <f>Girls!AQ38</f>
        <v>0</v>
      </c>
      <c r="AB22" s="262">
        <f>Boys!AQ38</f>
        <v>0</v>
      </c>
      <c r="AC22" s="265">
        <f>Girls!$AQ41</f>
        <v>22</v>
      </c>
      <c r="AD22" s="262">
        <f>Boys!$AQ41</f>
        <v>22</v>
      </c>
      <c r="AE22" s="265">
        <f>Girls!$AQ44</f>
        <v>0</v>
      </c>
      <c r="AF22" s="262">
        <f>Boys!$AQ44</f>
        <v>0</v>
      </c>
      <c r="AG22" s="265">
        <f>Girls!$AQ47</f>
        <v>0</v>
      </c>
      <c r="AH22" s="262">
        <f>Boys!$AQ47</f>
        <v>0</v>
      </c>
      <c r="AI22" s="265">
        <f>Girls!$AQ50</f>
        <v>0</v>
      </c>
      <c r="AJ22" s="273">
        <f>Boys!$AQ50</f>
        <v>0</v>
      </c>
      <c r="AK22" s="265">
        <f>Girls!$AQ53</f>
        <v>0</v>
      </c>
      <c r="AL22" s="262">
        <f>Boys!$AQ53</f>
        <v>0</v>
      </c>
      <c r="AM22" s="113"/>
      <c r="AO22" s="302"/>
    </row>
    <row r="23" spans="1:41" ht="13.5" thickBot="1">
      <c r="A23" s="302"/>
      <c r="D23" s="445"/>
      <c r="E23" s="405" t="str">
        <f>'TEAM NAMES &amp; EVENTS'!U24</f>
        <v>Standing Triple Jump</v>
      </c>
      <c r="F23" s="406"/>
      <c r="G23" s="245">
        <f>Girls!AT8</f>
        <v>0</v>
      </c>
      <c r="H23" s="246">
        <f>Boys!AT8</f>
        <v>0</v>
      </c>
      <c r="I23" s="245">
        <f>Girls!AT11</f>
        <v>0</v>
      </c>
      <c r="J23" s="258">
        <f>Boys!AT11</f>
        <v>0</v>
      </c>
      <c r="K23" s="245">
        <f>Girls!AT14</f>
        <v>0</v>
      </c>
      <c r="L23" s="246">
        <f>Boys!AT14</f>
        <v>0</v>
      </c>
      <c r="M23" s="245">
        <f>Girls!AT17</f>
        <v>0</v>
      </c>
      <c r="N23" s="262">
        <f>Boys!AT17</f>
        <v>0</v>
      </c>
      <c r="O23" s="265">
        <f>Girls!AT20</f>
        <v>0</v>
      </c>
      <c r="P23" s="262">
        <f>Boys!AT20</f>
        <v>0</v>
      </c>
      <c r="Q23" s="265">
        <f>Girls!AT23</f>
        <v>0</v>
      </c>
      <c r="R23" s="262">
        <f>Boys!AT23</f>
        <v>0</v>
      </c>
      <c r="S23" s="265">
        <f>Girls!AT26</f>
        <v>0</v>
      </c>
      <c r="T23" s="262">
        <f>Boys!AT26</f>
        <v>0</v>
      </c>
      <c r="U23" s="265">
        <f>Girls!AT29</f>
        <v>0</v>
      </c>
      <c r="V23" s="262">
        <f>Boys!AT29</f>
        <v>0</v>
      </c>
      <c r="W23" s="265">
        <f>Girls!AT32</f>
        <v>0</v>
      </c>
      <c r="X23" s="262">
        <f>Boys!AT32</f>
        <v>0</v>
      </c>
      <c r="Y23" s="265">
        <f>Girls!AT35</f>
        <v>0</v>
      </c>
      <c r="Z23" s="262">
        <f>Boys!AT35</f>
        <v>0</v>
      </c>
      <c r="AA23" s="265">
        <f>Girls!AT38</f>
        <v>0</v>
      </c>
      <c r="AB23" s="262">
        <f>Boys!AT38</f>
        <v>0</v>
      </c>
      <c r="AC23" s="265">
        <f>Girls!$AT41</f>
        <v>0</v>
      </c>
      <c r="AD23" s="262">
        <f>Boys!$AT41</f>
        <v>0</v>
      </c>
      <c r="AE23" s="265">
        <f>Girls!$AT44</f>
        <v>0</v>
      </c>
      <c r="AF23" s="262">
        <f>Boys!$AT44</f>
        <v>0</v>
      </c>
      <c r="AG23" s="265">
        <f>Girls!$AT47</f>
        <v>0</v>
      </c>
      <c r="AH23" s="262">
        <f>Boys!$AT47</f>
        <v>0</v>
      </c>
      <c r="AI23" s="265">
        <f>Girls!$AT50</f>
        <v>0</v>
      </c>
      <c r="AJ23" s="273">
        <f>Boys!$AT50</f>
        <v>0</v>
      </c>
      <c r="AK23" s="265">
        <f>Girls!$AT53</f>
        <v>0</v>
      </c>
      <c r="AL23" s="262">
        <f>Boys!$AT53</f>
        <v>0</v>
      </c>
      <c r="AM23" s="113"/>
      <c r="AO23" s="302"/>
    </row>
    <row r="24" spans="1:41" ht="13.5" thickBot="1">
      <c r="A24" s="302"/>
      <c r="D24" s="445"/>
      <c r="E24" s="405" t="str">
        <f>'TEAM NAMES &amp; EVENTS'!U25</f>
        <v>Vertical Jump</v>
      </c>
      <c r="F24" s="406"/>
      <c r="G24" s="245">
        <f>Girls!AW8</f>
        <v>0</v>
      </c>
      <c r="H24" s="246">
        <f>Boys!AW8</f>
        <v>0</v>
      </c>
      <c r="I24" s="245">
        <f>Girls!AW11</f>
        <v>0</v>
      </c>
      <c r="J24" s="258">
        <f>Boys!AW11</f>
        <v>0</v>
      </c>
      <c r="K24" s="245">
        <f>Girls!AW14</f>
        <v>0</v>
      </c>
      <c r="L24" s="246">
        <f>Boys!AW14</f>
        <v>0</v>
      </c>
      <c r="M24" s="245">
        <f>Girls!AW17</f>
        <v>0</v>
      </c>
      <c r="N24" s="262">
        <f>Boys!AW17</f>
        <v>0</v>
      </c>
      <c r="O24" s="265">
        <f>Girls!AW20</f>
        <v>0</v>
      </c>
      <c r="P24" s="262">
        <f>Boys!AW20</f>
        <v>0</v>
      </c>
      <c r="Q24" s="265">
        <f>Girls!AW23</f>
        <v>0</v>
      </c>
      <c r="R24" s="262">
        <f>Boys!AW23</f>
        <v>0</v>
      </c>
      <c r="S24" s="265">
        <f>Girls!AW26</f>
        <v>0</v>
      </c>
      <c r="T24" s="262">
        <f>Boys!AW26</f>
        <v>0</v>
      </c>
      <c r="U24" s="265">
        <f>Girls!AW29</f>
        <v>0</v>
      </c>
      <c r="V24" s="262">
        <f>Boys!AW29</f>
        <v>0</v>
      </c>
      <c r="W24" s="265">
        <f>Girls!AW32</f>
        <v>0</v>
      </c>
      <c r="X24" s="262">
        <f>Boys!AW32</f>
        <v>0</v>
      </c>
      <c r="Y24" s="265">
        <f>Girls!AW35</f>
        <v>0</v>
      </c>
      <c r="Z24" s="262">
        <f>Boys!AW35</f>
        <v>0</v>
      </c>
      <c r="AA24" s="265">
        <f>Girls!AW38</f>
        <v>0</v>
      </c>
      <c r="AB24" s="262">
        <f>Boys!AW38</f>
        <v>0</v>
      </c>
      <c r="AC24" s="265">
        <f>Girls!$AW41</f>
        <v>0</v>
      </c>
      <c r="AD24" s="262">
        <f>Boys!$AW41</f>
        <v>0</v>
      </c>
      <c r="AE24" s="265">
        <f>Girls!$AW44</f>
        <v>0</v>
      </c>
      <c r="AF24" s="262">
        <f>Boys!$AW44</f>
        <v>0</v>
      </c>
      <c r="AG24" s="265">
        <f>Girls!$AW47</f>
        <v>0</v>
      </c>
      <c r="AH24" s="262">
        <f>Boys!$AW47</f>
        <v>0</v>
      </c>
      <c r="AI24" s="265">
        <f>Girls!$AW50</f>
        <v>0</v>
      </c>
      <c r="AJ24" s="273">
        <f>Boys!$AW50</f>
        <v>0</v>
      </c>
      <c r="AK24" s="265">
        <f>Girls!$AW53</f>
        <v>0</v>
      </c>
      <c r="AL24" s="262">
        <f>Boys!$AW53</f>
        <v>0</v>
      </c>
      <c r="AM24" s="113"/>
      <c r="AO24" s="302"/>
    </row>
    <row r="25" spans="1:41" ht="13.5" thickBot="1">
      <c r="A25" s="302"/>
      <c r="D25" s="445"/>
      <c r="E25" s="405" t="str">
        <f>'TEAM NAMES &amp; EVENTS'!U26</f>
        <v>Soft Javelin</v>
      </c>
      <c r="F25" s="406"/>
      <c r="G25" s="245">
        <f>Girls!AZ8</f>
        <v>16</v>
      </c>
      <c r="H25" s="246">
        <f>Boys!AZ8</f>
        <v>12</v>
      </c>
      <c r="I25" s="245">
        <f>Girls!AZ11</f>
        <v>14</v>
      </c>
      <c r="J25" s="258">
        <f>Boys!AZ11</f>
        <v>24</v>
      </c>
      <c r="K25" s="245">
        <f>Girls!AZ14</f>
        <v>10</v>
      </c>
      <c r="L25" s="246">
        <f>Boys!AZ14</f>
        <v>16</v>
      </c>
      <c r="M25" s="245">
        <f>Girls!AZ17</f>
        <v>22</v>
      </c>
      <c r="N25" s="262">
        <f>Boys!AZ17</f>
        <v>8</v>
      </c>
      <c r="O25" s="265">
        <f>Girls!AZ20</f>
        <v>8</v>
      </c>
      <c r="P25" s="262">
        <f>Boys!AZ20</f>
        <v>20</v>
      </c>
      <c r="Q25" s="265">
        <f>Girls!AZ23</f>
        <v>0</v>
      </c>
      <c r="R25" s="262">
        <f>Boys!AZ23</f>
        <v>0</v>
      </c>
      <c r="S25" s="265">
        <f>Girls!AZ26</f>
        <v>18</v>
      </c>
      <c r="T25" s="262">
        <f>Boys!AZ26</f>
        <v>6</v>
      </c>
      <c r="U25" s="265">
        <f>Girls!AZ29</f>
        <v>6</v>
      </c>
      <c r="V25" s="262">
        <f>Boys!AZ29</f>
        <v>22</v>
      </c>
      <c r="W25" s="265">
        <f>Girls!AZ32</f>
        <v>14</v>
      </c>
      <c r="X25" s="262">
        <f>Boys!AZ32</f>
        <v>14</v>
      </c>
      <c r="Y25" s="265">
        <f>Girls!AZ35</f>
        <v>20</v>
      </c>
      <c r="Z25" s="262">
        <f>Boys!AZ35</f>
        <v>10</v>
      </c>
      <c r="AA25" s="265">
        <f>Girls!AZ38</f>
        <v>0</v>
      </c>
      <c r="AB25" s="262">
        <f>Boys!AZ38</f>
        <v>0</v>
      </c>
      <c r="AC25" s="265">
        <f>Girls!$AZ41</f>
        <v>24</v>
      </c>
      <c r="AD25" s="262">
        <f>Boys!$AZ41</f>
        <v>20</v>
      </c>
      <c r="AE25" s="265">
        <f>Girls!$AZ44</f>
        <v>0</v>
      </c>
      <c r="AF25" s="262">
        <f>Boys!$AZ44</f>
        <v>0</v>
      </c>
      <c r="AG25" s="265">
        <f>Girls!$AZ47</f>
        <v>0</v>
      </c>
      <c r="AH25" s="262">
        <f>Boys!$AZ47</f>
        <v>0</v>
      </c>
      <c r="AI25" s="265">
        <f>Girls!$AZ50</f>
        <v>0</v>
      </c>
      <c r="AJ25" s="273">
        <f>Boys!$AZ50</f>
        <v>0</v>
      </c>
      <c r="AK25" s="265">
        <f>Girls!$AZ53</f>
        <v>0</v>
      </c>
      <c r="AL25" s="262">
        <f>Boys!$AZ53</f>
        <v>0</v>
      </c>
      <c r="AM25" s="113"/>
      <c r="AO25" s="302"/>
    </row>
    <row r="26" spans="1:41" ht="13.5" hidden="1" thickBot="1">
      <c r="A26" s="302"/>
      <c r="D26" s="445"/>
      <c r="E26" s="405">
        <f>'TEAM NAMES &amp; EVENTS'!U27</f>
        <v>0</v>
      </c>
      <c r="F26" s="406"/>
      <c r="G26" s="245">
        <f>Girls!BC8</f>
        <v>0</v>
      </c>
      <c r="H26" s="246">
        <f>Boys!BC8</f>
        <v>0</v>
      </c>
      <c r="I26" s="245">
        <f>Girls!BC11</f>
        <v>0</v>
      </c>
      <c r="J26" s="258">
        <f>Boys!BC11</f>
        <v>0</v>
      </c>
      <c r="K26" s="245">
        <f>Girls!BC14</f>
        <v>0</v>
      </c>
      <c r="L26" s="246">
        <f>Boys!BC14</f>
        <v>0</v>
      </c>
      <c r="M26" s="245">
        <f>Girls!BC17</f>
        <v>0</v>
      </c>
      <c r="N26" s="262">
        <f>Boys!BC17</f>
        <v>0</v>
      </c>
      <c r="O26" s="265">
        <f>Girls!BC20</f>
        <v>0</v>
      </c>
      <c r="P26" s="262">
        <f>Boys!BC20</f>
        <v>0</v>
      </c>
      <c r="Q26" s="265">
        <f>Girls!BC23</f>
        <v>0</v>
      </c>
      <c r="R26" s="262">
        <f>Boys!BC23</f>
        <v>0</v>
      </c>
      <c r="S26" s="265">
        <f>Girls!BC26</f>
        <v>0</v>
      </c>
      <c r="T26" s="262">
        <f>Boys!BC26</f>
        <v>0</v>
      </c>
      <c r="U26" s="265">
        <f>Girls!BC29</f>
        <v>0</v>
      </c>
      <c r="V26" s="262">
        <f>Boys!BC29</f>
        <v>0</v>
      </c>
      <c r="W26" s="265">
        <f>Girls!BC32</f>
        <v>0</v>
      </c>
      <c r="X26" s="262">
        <f>Boys!BC32</f>
        <v>0</v>
      </c>
      <c r="Y26" s="265">
        <f>Girls!BC35</f>
        <v>0</v>
      </c>
      <c r="Z26" s="262">
        <f>Boys!BC35</f>
        <v>0</v>
      </c>
      <c r="AA26" s="265">
        <f>Girls!BC38</f>
        <v>0</v>
      </c>
      <c r="AB26" s="262">
        <f>Boys!BC38</f>
        <v>0</v>
      </c>
      <c r="AC26" s="265">
        <f>Girls!$BC41</f>
        <v>0</v>
      </c>
      <c r="AD26" s="262">
        <f>Boys!$BC41</f>
        <v>0</v>
      </c>
      <c r="AE26" s="265">
        <f>Girls!$BC44</f>
        <v>0</v>
      </c>
      <c r="AF26" s="262">
        <f>Boys!$BC44</f>
        <v>0</v>
      </c>
      <c r="AG26" s="265">
        <f>Girls!$BC47</f>
        <v>0</v>
      </c>
      <c r="AH26" s="262">
        <f>Boys!$BC47</f>
        <v>0</v>
      </c>
      <c r="AI26" s="265">
        <f>Girls!$BC50</f>
        <v>0</v>
      </c>
      <c r="AJ26" s="273">
        <f>Boys!$BC50</f>
        <v>0</v>
      </c>
      <c r="AK26" s="265">
        <f>Girls!$BC53</f>
        <v>0</v>
      </c>
      <c r="AL26" s="262">
        <f>Boys!$BC53</f>
        <v>0</v>
      </c>
      <c r="AM26" s="113"/>
      <c r="AO26" s="302"/>
    </row>
    <row r="27" spans="1:41" ht="13.5" thickBot="1">
      <c r="A27" s="302"/>
      <c r="D27" s="452"/>
      <c r="E27" s="407">
        <f>'TEAM NAMES &amp; EVENTS'!U28</f>
        <v>0</v>
      </c>
      <c r="F27" s="408"/>
      <c r="G27" s="247">
        <f>Girls!BF8</f>
        <v>0</v>
      </c>
      <c r="H27" s="248">
        <f>Boys!BF8</f>
        <v>0</v>
      </c>
      <c r="I27" s="247">
        <f>Girls!BF11</f>
        <v>0</v>
      </c>
      <c r="J27" s="260">
        <f>Boys!BF11</f>
        <v>0</v>
      </c>
      <c r="K27" s="247">
        <f>Girls!BF14</f>
        <v>0</v>
      </c>
      <c r="L27" s="248">
        <f>Boys!BF14</f>
        <v>0</v>
      </c>
      <c r="M27" s="247">
        <f>Girls!BF17</f>
        <v>0</v>
      </c>
      <c r="N27" s="263">
        <f>Boys!BF17</f>
        <v>0</v>
      </c>
      <c r="O27" s="266">
        <f>Girls!BF20</f>
        <v>0</v>
      </c>
      <c r="P27" s="263">
        <f>Boys!BF20</f>
        <v>0</v>
      </c>
      <c r="Q27" s="266">
        <f>Girls!BF23</f>
        <v>0</v>
      </c>
      <c r="R27" s="263">
        <f>Boys!BF23</f>
        <v>0</v>
      </c>
      <c r="S27" s="266">
        <f>Girls!BF26</f>
        <v>0</v>
      </c>
      <c r="T27" s="263">
        <f>Boys!BF26</f>
        <v>0</v>
      </c>
      <c r="U27" s="266">
        <f>Girls!BF29</f>
        <v>0</v>
      </c>
      <c r="V27" s="263">
        <f>Boys!BF29</f>
        <v>0</v>
      </c>
      <c r="W27" s="266">
        <f>Girls!BF32</f>
        <v>0</v>
      </c>
      <c r="X27" s="263">
        <f>Boys!BF32</f>
        <v>0</v>
      </c>
      <c r="Y27" s="266">
        <f>Girls!BF35</f>
        <v>0</v>
      </c>
      <c r="Z27" s="263">
        <f>Boys!BF35</f>
        <v>0</v>
      </c>
      <c r="AA27" s="266">
        <f>Girls!BF38</f>
        <v>0</v>
      </c>
      <c r="AB27" s="263">
        <f>Boys!BF38</f>
        <v>0</v>
      </c>
      <c r="AC27" s="266">
        <f>Girls!$BF41</f>
        <v>0</v>
      </c>
      <c r="AD27" s="263">
        <f>Boys!$BF41</f>
        <v>0</v>
      </c>
      <c r="AE27" s="266">
        <f>Girls!$BF44</f>
        <v>0</v>
      </c>
      <c r="AF27" s="263">
        <f>Boys!$BF44</f>
        <v>0</v>
      </c>
      <c r="AG27" s="266">
        <f>Girls!$BF47</f>
        <v>0</v>
      </c>
      <c r="AH27" s="263">
        <f>Boys!$BF47</f>
        <v>0</v>
      </c>
      <c r="AI27" s="266">
        <f>Girls!$BF50</f>
        <v>0</v>
      </c>
      <c r="AJ27" s="274">
        <f>Boys!$BF50</f>
        <v>0</v>
      </c>
      <c r="AK27" s="266">
        <f>Girls!$BF53</f>
        <v>0</v>
      </c>
      <c r="AL27" s="263">
        <f>Boys!$BF53</f>
        <v>0</v>
      </c>
      <c r="AO27" s="302"/>
    </row>
    <row r="28" spans="1:41" ht="12.75">
      <c r="A28" s="302"/>
      <c r="E28" s="293" t="s">
        <v>19</v>
      </c>
      <c r="F28" s="294"/>
      <c r="G28" s="243">
        <f aca="true" t="shared" si="0" ref="G28:AL28">SUM(G11:G27)</f>
        <v>138</v>
      </c>
      <c r="H28" s="244">
        <f t="shared" si="0"/>
        <v>98</v>
      </c>
      <c r="I28" s="245">
        <f t="shared" si="0"/>
        <v>124</v>
      </c>
      <c r="J28" s="258">
        <f t="shared" si="0"/>
        <v>178</v>
      </c>
      <c r="K28" s="245">
        <f t="shared" si="0"/>
        <v>102</v>
      </c>
      <c r="L28" s="246">
        <f t="shared" si="0"/>
        <v>100</v>
      </c>
      <c r="M28" s="245">
        <f t="shared" si="0"/>
        <v>190</v>
      </c>
      <c r="N28" s="246">
        <f t="shared" si="0"/>
        <v>132</v>
      </c>
      <c r="O28" s="245">
        <f t="shared" si="0"/>
        <v>144</v>
      </c>
      <c r="P28" s="246">
        <f t="shared" si="0"/>
        <v>160</v>
      </c>
      <c r="Q28" s="267">
        <f t="shared" si="0"/>
        <v>0</v>
      </c>
      <c r="R28" s="268">
        <f t="shared" si="0"/>
        <v>0</v>
      </c>
      <c r="S28" s="245">
        <f t="shared" si="0"/>
        <v>88</v>
      </c>
      <c r="T28" s="246">
        <f t="shared" si="0"/>
        <v>108</v>
      </c>
      <c r="U28" s="245">
        <f t="shared" si="0"/>
        <v>106</v>
      </c>
      <c r="V28" s="246">
        <f t="shared" si="0"/>
        <v>172</v>
      </c>
      <c r="W28" s="245">
        <f t="shared" si="0"/>
        <v>136</v>
      </c>
      <c r="X28" s="246">
        <f t="shared" si="0"/>
        <v>148</v>
      </c>
      <c r="Y28" s="245">
        <f t="shared" si="0"/>
        <v>122</v>
      </c>
      <c r="Z28" s="246">
        <f t="shared" si="0"/>
        <v>118</v>
      </c>
      <c r="AA28" s="267">
        <f t="shared" si="0"/>
        <v>0</v>
      </c>
      <c r="AB28" s="268">
        <f t="shared" si="0"/>
        <v>0</v>
      </c>
      <c r="AC28" s="267">
        <f t="shared" si="0"/>
        <v>206</v>
      </c>
      <c r="AD28" s="268">
        <f t="shared" si="0"/>
        <v>152</v>
      </c>
      <c r="AE28" s="267">
        <f t="shared" si="0"/>
        <v>0</v>
      </c>
      <c r="AF28" s="268">
        <f t="shared" si="0"/>
        <v>0</v>
      </c>
      <c r="AG28" s="267">
        <f t="shared" si="0"/>
        <v>0</v>
      </c>
      <c r="AH28" s="268">
        <f t="shared" si="0"/>
        <v>0</v>
      </c>
      <c r="AI28" s="267">
        <f t="shared" si="0"/>
        <v>0</v>
      </c>
      <c r="AJ28" s="275">
        <f t="shared" si="0"/>
        <v>0</v>
      </c>
      <c r="AK28" s="267">
        <f t="shared" si="0"/>
        <v>0</v>
      </c>
      <c r="AL28" s="268">
        <f t="shared" si="0"/>
        <v>0</v>
      </c>
      <c r="AO28" s="302"/>
    </row>
    <row r="29" spans="1:41" ht="13.5" thickBot="1">
      <c r="A29" s="302"/>
      <c r="E29" s="295" t="s">
        <v>20</v>
      </c>
      <c r="F29" s="296"/>
      <c r="G29" s="424">
        <f>SUM(G28:H28)</f>
        <v>236</v>
      </c>
      <c r="H29" s="425"/>
      <c r="I29" s="421">
        <f>SUM(I28:J28)</f>
        <v>302</v>
      </c>
      <c r="J29" s="422"/>
      <c r="K29" s="421">
        <f>SUM(K28:L28)</f>
        <v>202</v>
      </c>
      <c r="L29" s="422"/>
      <c r="M29" s="421">
        <f>SUM(M28:N28)</f>
        <v>322</v>
      </c>
      <c r="N29" s="422"/>
      <c r="O29" s="421">
        <f>SUM(O28:P28)</f>
        <v>304</v>
      </c>
      <c r="P29" s="422"/>
      <c r="Q29" s="421">
        <f>SUM(Q28:R28)</f>
        <v>0</v>
      </c>
      <c r="R29" s="422"/>
      <c r="S29" s="421">
        <f>SUM(S28:T28)</f>
        <v>196</v>
      </c>
      <c r="T29" s="422"/>
      <c r="U29" s="421">
        <f>SUM(U28:V28)</f>
        <v>278</v>
      </c>
      <c r="V29" s="422"/>
      <c r="W29" s="421">
        <f>SUM(W28:X28)</f>
        <v>284</v>
      </c>
      <c r="X29" s="422"/>
      <c r="Y29" s="421">
        <f>SUM(Y28:Z28)</f>
        <v>240</v>
      </c>
      <c r="Z29" s="422"/>
      <c r="AA29" s="430">
        <f>SUM(AA28:AB28)</f>
        <v>0</v>
      </c>
      <c r="AB29" s="431"/>
      <c r="AC29" s="421">
        <f>SUM(AC28:AD28)</f>
        <v>358</v>
      </c>
      <c r="AD29" s="422"/>
      <c r="AE29" s="421">
        <f>SUM(AE28:AF28)</f>
        <v>0</v>
      </c>
      <c r="AF29" s="422"/>
      <c r="AG29" s="421">
        <f>SUM(AG28:AH28)</f>
        <v>0</v>
      </c>
      <c r="AH29" s="422"/>
      <c r="AI29" s="421">
        <f>SUM(AI28:AJ28)</f>
        <v>0</v>
      </c>
      <c r="AJ29" s="454"/>
      <c r="AK29" s="421">
        <f>SUM(AK28:AL28)</f>
        <v>0</v>
      </c>
      <c r="AL29" s="422"/>
      <c r="AO29" s="302"/>
    </row>
    <row r="30" spans="1:41" ht="13.5" thickBot="1">
      <c r="A30" s="302"/>
      <c r="E30" s="297" t="s">
        <v>23</v>
      </c>
      <c r="F30" s="298"/>
      <c r="G30" s="418">
        <f>IF(G29=0,0,RANK(G29,$G$29:$AL$29))</f>
        <v>8</v>
      </c>
      <c r="H30" s="419"/>
      <c r="I30" s="418">
        <f>IF(I29=0,0,RANK(I29,$G$29:$AL$29))</f>
        <v>4</v>
      </c>
      <c r="J30" s="419"/>
      <c r="K30" s="418">
        <f>IF(K29=0,0,RANK(K29,$G$29:$AL$29))</f>
        <v>9</v>
      </c>
      <c r="L30" s="419"/>
      <c r="M30" s="418">
        <f>IF(M29=0,0,RANK(M29,$G$29:$AL$29))</f>
        <v>2</v>
      </c>
      <c r="N30" s="419"/>
      <c r="O30" s="418">
        <f>IF(O29=0,0,RANK(O29,$G$29:$AL$29))</f>
        <v>3</v>
      </c>
      <c r="P30" s="419"/>
      <c r="Q30" s="418">
        <f>IF(Q29=0,0,RANK(Q29,$G$29:$AL$29))</f>
        <v>0</v>
      </c>
      <c r="R30" s="419"/>
      <c r="S30" s="418">
        <f>IF(S29=0,0,RANK(S29,$G$29:$AL$29))</f>
        <v>10</v>
      </c>
      <c r="T30" s="419"/>
      <c r="U30" s="418">
        <f>IF(U29=0,0,RANK(U29,$G$29:$AL$29))</f>
        <v>6</v>
      </c>
      <c r="V30" s="419"/>
      <c r="W30" s="418">
        <f>IF(W29=0,0,RANK(W29,$G$29:$AL$29))</f>
        <v>5</v>
      </c>
      <c r="X30" s="419"/>
      <c r="Y30" s="418">
        <f>IF(Y29=0,0,RANK(Y29,$G$29:$AL$29))</f>
        <v>7</v>
      </c>
      <c r="Z30" s="419"/>
      <c r="AA30" s="418">
        <f>IF(AA29=0,0,RANK(AA29,$G$29:$AL$29))</f>
        <v>0</v>
      </c>
      <c r="AB30" s="419"/>
      <c r="AC30" s="418">
        <f>IF(AC29=0,0,RANK(AC29,$G$29:$AL$29))</f>
        <v>1</v>
      </c>
      <c r="AD30" s="419"/>
      <c r="AE30" s="418">
        <f>IF(AE29=0,0,RANK(AE29,$G$29:$AL$29))</f>
        <v>0</v>
      </c>
      <c r="AF30" s="419"/>
      <c r="AG30" s="418">
        <f>IF(AG29=0,0,RANK(AG29,$G$29:$AL$29))</f>
        <v>0</v>
      </c>
      <c r="AH30" s="419"/>
      <c r="AI30" s="418">
        <f>IF(AI29=0,0,RANK(AI29,$G$29:$AL$29))</f>
        <v>0</v>
      </c>
      <c r="AJ30" s="453"/>
      <c r="AK30" s="418">
        <f>IF(AK29=0,0,RANK(AK29,$G$29:$AL$29))</f>
        <v>0</v>
      </c>
      <c r="AL30" s="419"/>
      <c r="AO30" s="302"/>
    </row>
    <row r="31" spans="1:41" ht="12.75" customHeight="1">
      <c r="A31" s="302"/>
      <c r="C31" s="450"/>
      <c r="D31" s="451"/>
      <c r="E31" s="451"/>
      <c r="F31" s="451"/>
      <c r="G31" s="287"/>
      <c r="H31" s="287"/>
      <c r="I31" s="287"/>
      <c r="J31" s="287"/>
      <c r="K31" s="287"/>
      <c r="L31" s="287"/>
      <c r="M31" s="447" t="s">
        <v>148</v>
      </c>
      <c r="N31" s="448"/>
      <c r="O31" s="448"/>
      <c r="P31" s="448"/>
      <c r="Q31" s="448"/>
      <c r="R31" s="448"/>
      <c r="S31" s="448"/>
      <c r="T31" s="448"/>
      <c r="U31" s="448"/>
      <c r="V31" s="448"/>
      <c r="W31" s="287"/>
      <c r="X31" s="287"/>
      <c r="Y31" s="287"/>
      <c r="Z31" s="287"/>
      <c r="AA31" s="287"/>
      <c r="AB31" s="287"/>
      <c r="AC31" s="447" t="s">
        <v>148</v>
      </c>
      <c r="AD31" s="448"/>
      <c r="AE31" s="448"/>
      <c r="AF31" s="448"/>
      <c r="AG31" s="448"/>
      <c r="AH31" s="448"/>
      <c r="AI31" s="448"/>
      <c r="AJ31" s="448"/>
      <c r="AK31" s="448"/>
      <c r="AL31" s="448"/>
      <c r="AO31" s="302"/>
    </row>
    <row r="32" spans="1:41" s="113" customFormat="1" ht="12.75" customHeight="1">
      <c r="A32" s="305"/>
      <c r="C32" s="451"/>
      <c r="D32" s="451"/>
      <c r="E32" s="451"/>
      <c r="F32" s="451"/>
      <c r="G32" s="180"/>
      <c r="H32" s="180"/>
      <c r="I32" s="180"/>
      <c r="J32" s="180"/>
      <c r="K32" s="180"/>
      <c r="L32" s="288"/>
      <c r="M32" s="449"/>
      <c r="N32" s="449"/>
      <c r="O32" s="449"/>
      <c r="P32" s="449"/>
      <c r="Q32" s="449"/>
      <c r="R32" s="449"/>
      <c r="S32" s="449"/>
      <c r="T32" s="449"/>
      <c r="U32" s="449"/>
      <c r="V32" s="449"/>
      <c r="W32" s="288"/>
      <c r="X32" s="288"/>
      <c r="Y32" s="288"/>
      <c r="Z32" s="288"/>
      <c r="AA32" s="288"/>
      <c r="AB32" s="288"/>
      <c r="AC32" s="449"/>
      <c r="AD32" s="449"/>
      <c r="AE32" s="449"/>
      <c r="AF32" s="449"/>
      <c r="AG32" s="449"/>
      <c r="AH32" s="449"/>
      <c r="AI32" s="449"/>
      <c r="AJ32" s="449"/>
      <c r="AK32" s="449"/>
      <c r="AL32" s="449"/>
      <c r="AO32" s="305"/>
    </row>
    <row r="33" spans="1:41" ht="12.75" customHeight="1">
      <c r="A33" s="302"/>
      <c r="E33" s="281"/>
      <c r="F33" s="281"/>
      <c r="G33" s="180"/>
      <c r="H33" s="180"/>
      <c r="I33" s="180"/>
      <c r="J33" s="180"/>
      <c r="K33" s="180"/>
      <c r="L33" s="287"/>
      <c r="M33" s="449"/>
      <c r="N33" s="449"/>
      <c r="O33" s="449"/>
      <c r="P33" s="449"/>
      <c r="Q33" s="449"/>
      <c r="R33" s="449"/>
      <c r="S33" s="449"/>
      <c r="T33" s="449"/>
      <c r="U33" s="449"/>
      <c r="V33" s="449"/>
      <c r="W33" s="287"/>
      <c r="X33" s="287"/>
      <c r="Y33" s="287"/>
      <c r="Z33" s="287"/>
      <c r="AA33" s="287"/>
      <c r="AB33" s="287"/>
      <c r="AC33" s="449"/>
      <c r="AD33" s="449"/>
      <c r="AE33" s="449"/>
      <c r="AF33" s="449"/>
      <c r="AG33" s="449"/>
      <c r="AH33" s="449"/>
      <c r="AI33" s="449"/>
      <c r="AJ33" s="449"/>
      <c r="AK33" s="449"/>
      <c r="AL33" s="449"/>
      <c r="AO33" s="302"/>
    </row>
    <row r="34" spans="1:41" ht="14.25" customHeight="1">
      <c r="A34" s="302"/>
      <c r="E34" s="281"/>
      <c r="F34" s="281"/>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O34" s="302"/>
    </row>
    <row r="35" spans="1:41" ht="12.75">
      <c r="A35" s="302"/>
      <c r="C35" s="289"/>
      <c r="D35" s="289"/>
      <c r="E35" s="289"/>
      <c r="F35" s="289"/>
      <c r="G35" s="289"/>
      <c r="H35" s="289"/>
      <c r="I35" s="289"/>
      <c r="J35" s="289"/>
      <c r="K35" s="289"/>
      <c r="L35" s="289"/>
      <c r="M35" s="289"/>
      <c r="AO35" s="302"/>
    </row>
    <row r="36" spans="1:41" ht="12.75">
      <c r="A36" s="302"/>
      <c r="C36" s="289"/>
      <c r="D36" s="289"/>
      <c r="E36" s="289"/>
      <c r="F36" s="289"/>
      <c r="G36" s="289"/>
      <c r="H36" s="289"/>
      <c r="I36" s="289"/>
      <c r="J36" s="289"/>
      <c r="K36" s="289"/>
      <c r="L36" s="289"/>
      <c r="M36" s="289"/>
      <c r="AO36" s="302"/>
    </row>
    <row r="37" spans="1:41" ht="12.75" customHeight="1">
      <c r="A37" s="302"/>
      <c r="C37" s="289"/>
      <c r="D37" s="289"/>
      <c r="E37" s="289"/>
      <c r="F37" s="289"/>
      <c r="G37" s="289"/>
      <c r="H37" s="290"/>
      <c r="I37" s="290"/>
      <c r="J37" s="290"/>
      <c r="K37" s="290"/>
      <c r="L37" s="290"/>
      <c r="M37" s="290"/>
      <c r="N37" s="290"/>
      <c r="O37" s="290"/>
      <c r="P37" s="290"/>
      <c r="Q37" s="290"/>
      <c r="R37" s="290"/>
      <c r="S37" s="290"/>
      <c r="T37" s="290"/>
      <c r="U37" s="290"/>
      <c r="V37" s="291"/>
      <c r="W37" s="291"/>
      <c r="X37" s="290"/>
      <c r="Y37" s="290"/>
      <c r="Z37" s="290"/>
      <c r="AA37" s="290"/>
      <c r="AB37" s="290"/>
      <c r="AC37" s="290"/>
      <c r="AD37" s="290"/>
      <c r="AE37" s="290"/>
      <c r="AF37" s="290"/>
      <c r="AG37" s="290"/>
      <c r="AH37" s="290"/>
      <c r="AI37" s="290"/>
      <c r="AJ37" s="290"/>
      <c r="AK37" s="290"/>
      <c r="AO37" s="302"/>
    </row>
    <row r="38" spans="1:41" ht="12.75" customHeight="1">
      <c r="A38" s="302"/>
      <c r="C38" s="289"/>
      <c r="D38" s="289"/>
      <c r="E38" s="289"/>
      <c r="F38" s="289"/>
      <c r="G38" s="289"/>
      <c r="H38" s="290"/>
      <c r="I38" s="290"/>
      <c r="J38" s="290"/>
      <c r="K38" s="290"/>
      <c r="L38" s="290"/>
      <c r="M38" s="290"/>
      <c r="N38" s="290"/>
      <c r="O38" s="290"/>
      <c r="P38" s="290"/>
      <c r="Q38" s="290"/>
      <c r="R38" s="290"/>
      <c r="S38" s="290"/>
      <c r="T38" s="290"/>
      <c r="U38" s="290"/>
      <c r="V38" s="291"/>
      <c r="W38" s="291"/>
      <c r="X38" s="290"/>
      <c r="Y38" s="290"/>
      <c r="Z38" s="290"/>
      <c r="AA38" s="290"/>
      <c r="AB38" s="290"/>
      <c r="AC38" s="290"/>
      <c r="AD38" s="290"/>
      <c r="AE38" s="290"/>
      <c r="AF38" s="290"/>
      <c r="AG38" s="290"/>
      <c r="AH38" s="290"/>
      <c r="AI38" s="290"/>
      <c r="AJ38" s="290"/>
      <c r="AK38" s="290"/>
      <c r="AO38" s="302"/>
    </row>
    <row r="39" spans="1:41" ht="12.75" customHeight="1">
      <c r="A39" s="302"/>
      <c r="B39" s="302"/>
      <c r="C39" s="299"/>
      <c r="D39" s="299"/>
      <c r="E39" s="299"/>
      <c r="F39" s="299"/>
      <c r="G39" s="299"/>
      <c r="H39" s="300"/>
      <c r="I39" s="300"/>
      <c r="J39" s="300"/>
      <c r="K39" s="300"/>
      <c r="L39" s="300"/>
      <c r="M39" s="300"/>
      <c r="N39" s="300"/>
      <c r="O39" s="300"/>
      <c r="P39" s="300"/>
      <c r="Q39" s="300"/>
      <c r="R39" s="300"/>
      <c r="S39" s="300"/>
      <c r="T39" s="300"/>
      <c r="U39" s="300"/>
      <c r="V39" s="301"/>
      <c r="W39" s="301"/>
      <c r="X39" s="300"/>
      <c r="Y39" s="300"/>
      <c r="Z39" s="300"/>
      <c r="AA39" s="300"/>
      <c r="AB39" s="300"/>
      <c r="AC39" s="300"/>
      <c r="AD39" s="300"/>
      <c r="AE39" s="300"/>
      <c r="AF39" s="300"/>
      <c r="AG39" s="300"/>
      <c r="AH39" s="300"/>
      <c r="AI39" s="300"/>
      <c r="AJ39" s="300"/>
      <c r="AK39" s="300"/>
      <c r="AL39" s="302"/>
      <c r="AM39" s="302"/>
      <c r="AN39" s="302"/>
      <c r="AO39" s="302"/>
    </row>
    <row r="40" spans="3:13" ht="12.75">
      <c r="C40" s="289"/>
      <c r="D40" s="289"/>
      <c r="E40" s="289"/>
      <c r="F40" s="289"/>
      <c r="G40" s="289"/>
      <c r="H40" s="289"/>
      <c r="I40" s="289"/>
      <c r="J40" s="289"/>
      <c r="K40" s="289"/>
      <c r="L40" s="289"/>
      <c r="M40" s="289"/>
    </row>
    <row r="41" spans="3:13" ht="12.75">
      <c r="C41" s="289"/>
      <c r="D41" s="289"/>
      <c r="E41" s="289"/>
      <c r="F41" s="289"/>
      <c r="G41" s="289"/>
      <c r="H41" s="289"/>
      <c r="I41" s="289"/>
      <c r="J41" s="289"/>
      <c r="K41" s="289"/>
      <c r="L41" s="289"/>
      <c r="M41" s="289"/>
    </row>
    <row r="42" spans="3:13" ht="12.75">
      <c r="C42" s="289"/>
      <c r="D42" s="289"/>
      <c r="E42" s="289"/>
      <c r="F42" s="289"/>
      <c r="G42" s="289"/>
      <c r="H42" s="289"/>
      <c r="I42" s="289"/>
      <c r="J42" s="289"/>
      <c r="K42" s="289"/>
      <c r="L42" s="289"/>
      <c r="M42" s="289"/>
    </row>
    <row r="43" spans="3:38" ht="12.75">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row>
    <row r="44" spans="3:53" ht="12.75">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row>
    <row r="45" spans="3:53" ht="12.75">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row>
    <row r="46" spans="3:53" ht="12.75">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row>
    <row r="47" spans="3:53" ht="12.75">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row>
    <row r="48" spans="3:53" ht="12.75">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row>
    <row r="49" spans="3:53" ht="12.75">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row>
    <row r="50" spans="3:53" ht="12.75">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row>
    <row r="51" spans="3:53" ht="12.75">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row>
    <row r="52" spans="3:53" ht="12.75">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row>
    <row r="53" spans="3:53" ht="12.75">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row>
    <row r="54" spans="3:53" ht="12.75">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row>
    <row r="55" spans="3:53" ht="12.75">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row>
    <row r="56" spans="3:53" ht="12.75">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row>
    <row r="57" spans="3:53" ht="12.75">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row>
    <row r="58" spans="3:53" ht="12.75">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row>
    <row r="59" spans="3:53" ht="12.75">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row>
    <row r="60" spans="3:53" ht="12.75">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row>
    <row r="61" spans="3:53" ht="12.75">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row>
    <row r="62" spans="3:53" ht="12.75">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89"/>
      <c r="AZ62" s="289"/>
      <c r="BA62" s="289"/>
    </row>
    <row r="63" spans="3:53" ht="12.75">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row>
    <row r="64" spans="3:53" ht="12.75">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row>
    <row r="65" spans="3:53" ht="12.75">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row>
    <row r="66" spans="3:53" ht="12.75">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row>
    <row r="67" spans="3:53" ht="12.75">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row>
    <row r="68" spans="3:53" ht="12.75">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row>
    <row r="69" spans="3:53" ht="12.75">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row>
    <row r="70" spans="3:53" ht="12.75">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row>
    <row r="71" spans="3:53" ht="12.75">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row>
    <row r="72" spans="3:53" ht="12.75">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row>
    <row r="73" spans="3:53" ht="12.75">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row>
    <row r="74" spans="3:53" ht="12.75">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row>
    <row r="75" spans="3:53" ht="12.75">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c r="AS75" s="289"/>
      <c r="AT75" s="289"/>
      <c r="AU75" s="289"/>
      <c r="AV75" s="289"/>
      <c r="AW75" s="289"/>
      <c r="AX75" s="289"/>
      <c r="AY75" s="289"/>
      <c r="AZ75" s="289"/>
      <c r="BA75" s="289"/>
    </row>
    <row r="76" spans="3:53" ht="12.75">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89"/>
      <c r="AY76" s="289"/>
      <c r="AZ76" s="289"/>
      <c r="BA76" s="289"/>
    </row>
    <row r="77" spans="3:53" ht="12.75">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89"/>
      <c r="AX77" s="289"/>
      <c r="AY77" s="289"/>
      <c r="AZ77" s="289"/>
      <c r="BA77" s="289"/>
    </row>
  </sheetData>
  <sheetProtection password="CC28" sheet="1" objects="1" scenarios="1" selectLockedCells="1"/>
  <mergeCells count="124">
    <mergeCell ref="M31:V33"/>
    <mergeCell ref="AC31:AL33"/>
    <mergeCell ref="C31:F32"/>
    <mergeCell ref="D20:D27"/>
    <mergeCell ref="AI30:AJ30"/>
    <mergeCell ref="AK30:AL30"/>
    <mergeCell ref="AI29:AJ29"/>
    <mergeCell ref="AK29:AL29"/>
    <mergeCell ref="S29:T29"/>
    <mergeCell ref="U29:V29"/>
    <mergeCell ref="C3:E3"/>
    <mergeCell ref="E11:F11"/>
    <mergeCell ref="C4:F5"/>
    <mergeCell ref="C1:F1"/>
    <mergeCell ref="D11:D18"/>
    <mergeCell ref="E15:F15"/>
    <mergeCell ref="E12:F12"/>
    <mergeCell ref="E13:F13"/>
    <mergeCell ref="E14:F14"/>
    <mergeCell ref="E16:F16"/>
    <mergeCell ref="G1:V3"/>
    <mergeCell ref="W1:AL3"/>
    <mergeCell ref="I5:J5"/>
    <mergeCell ref="K5:L5"/>
    <mergeCell ref="M5:N5"/>
    <mergeCell ref="G4:V4"/>
    <mergeCell ref="W4:AL4"/>
    <mergeCell ref="AE5:AF5"/>
    <mergeCell ref="AG5:AH5"/>
    <mergeCell ref="AI5:AJ5"/>
    <mergeCell ref="W30:X30"/>
    <mergeCell ref="Y30:Z30"/>
    <mergeCell ref="AA30:AB30"/>
    <mergeCell ref="AC30:AD30"/>
    <mergeCell ref="AE30:AF30"/>
    <mergeCell ref="AG30:AH30"/>
    <mergeCell ref="AE29:AF29"/>
    <mergeCell ref="AG29:AH29"/>
    <mergeCell ref="AE8:AF8"/>
    <mergeCell ref="AG8:AH8"/>
    <mergeCell ref="AI8:AJ8"/>
    <mergeCell ref="AK8:AL8"/>
    <mergeCell ref="AK5:AL5"/>
    <mergeCell ref="AI6:AJ6"/>
    <mergeCell ref="AK6:AL6"/>
    <mergeCell ref="W8:X8"/>
    <mergeCell ref="Y8:Z8"/>
    <mergeCell ref="AA8:AB8"/>
    <mergeCell ref="AC8:AD8"/>
    <mergeCell ref="W5:X5"/>
    <mergeCell ref="Y5:Z5"/>
    <mergeCell ref="AA5:AB5"/>
    <mergeCell ref="O29:P29"/>
    <mergeCell ref="Q29:R29"/>
    <mergeCell ref="AC5:AD5"/>
    <mergeCell ref="W29:X29"/>
    <mergeCell ref="Y29:Z29"/>
    <mergeCell ref="AA29:AB29"/>
    <mergeCell ref="AC29:AD29"/>
    <mergeCell ref="AA6:AB6"/>
    <mergeCell ref="AC6:AD6"/>
    <mergeCell ref="U8:V8"/>
    <mergeCell ref="G30:H30"/>
    <mergeCell ref="G5:H5"/>
    <mergeCell ref="G29:H29"/>
    <mergeCell ref="G8:H8"/>
    <mergeCell ref="G6:H6"/>
    <mergeCell ref="G7:H7"/>
    <mergeCell ref="I29:J29"/>
    <mergeCell ref="I30:J30"/>
    <mergeCell ref="K30:L30"/>
    <mergeCell ref="M30:N30"/>
    <mergeCell ref="K29:L29"/>
    <mergeCell ref="M29:N29"/>
    <mergeCell ref="O30:P30"/>
    <mergeCell ref="Q30:R30"/>
    <mergeCell ref="S30:T30"/>
    <mergeCell ref="U30:V30"/>
    <mergeCell ref="M8:N8"/>
    <mergeCell ref="I6:J6"/>
    <mergeCell ref="K6:L6"/>
    <mergeCell ref="M6:N6"/>
    <mergeCell ref="I8:J8"/>
    <mergeCell ref="K8:L8"/>
    <mergeCell ref="I7:J7"/>
    <mergeCell ref="K7:L7"/>
    <mergeCell ref="M7:N7"/>
    <mergeCell ref="O5:P5"/>
    <mergeCell ref="Q5:R5"/>
    <mergeCell ref="S5:T5"/>
    <mergeCell ref="U5:V5"/>
    <mergeCell ref="Q8:R8"/>
    <mergeCell ref="S8:T8"/>
    <mergeCell ref="O8:P8"/>
    <mergeCell ref="O6:P6"/>
    <mergeCell ref="Q6:R6"/>
    <mergeCell ref="O7:P7"/>
    <mergeCell ref="Q7:R7"/>
    <mergeCell ref="S7:T7"/>
    <mergeCell ref="U7:V7"/>
    <mergeCell ref="AE6:AF6"/>
    <mergeCell ref="AG6:AH6"/>
    <mergeCell ref="S6:T6"/>
    <mergeCell ref="U6:V6"/>
    <mergeCell ref="W6:X6"/>
    <mergeCell ref="Y6:Z6"/>
    <mergeCell ref="E17:F17"/>
    <mergeCell ref="E18:F18"/>
    <mergeCell ref="E20:F20"/>
    <mergeCell ref="E21:F21"/>
    <mergeCell ref="E26:F26"/>
    <mergeCell ref="E27:F27"/>
    <mergeCell ref="E22:F22"/>
    <mergeCell ref="E23:F23"/>
    <mergeCell ref="E24:F24"/>
    <mergeCell ref="E25:F25"/>
    <mergeCell ref="W7:X7"/>
    <mergeCell ref="Y7:Z7"/>
    <mergeCell ref="AA7:AB7"/>
    <mergeCell ref="AK7:AL7"/>
    <mergeCell ref="AC7:AD7"/>
    <mergeCell ref="AE7:AF7"/>
    <mergeCell ref="AG7:AH7"/>
    <mergeCell ref="AI7:AJ7"/>
  </mergeCells>
  <conditionalFormatting sqref="G30:AL30">
    <cfRule type="cellIs" priority="1" dxfId="17" operator="equal" stopIfTrue="1">
      <formula>1</formula>
    </cfRule>
    <cfRule type="cellIs" priority="2" dxfId="16" operator="equal" stopIfTrue="1">
      <formula>2</formula>
    </cfRule>
    <cfRule type="cellIs" priority="3" dxfId="15"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40" max="255" man="1"/>
  </rowBreaks>
  <colBreaks count="1" manualBreakCount="1">
    <brk id="22" max="35" man="1"/>
  </colBreaks>
  <drawing r:id="rId1"/>
</worksheet>
</file>

<file path=xl/worksheets/sheet4.xml><?xml version="1.0" encoding="utf-8"?>
<worksheet xmlns="http://schemas.openxmlformats.org/spreadsheetml/2006/main" xmlns:r="http://schemas.openxmlformats.org/officeDocument/2006/relationships">
  <sheetPr>
    <tabColor indexed="43"/>
  </sheetPr>
  <dimension ref="A1:CN78"/>
  <sheetViews>
    <sheetView showGridLines="0" showRowColHeaders="0" zoomScale="90" zoomScaleNormal="90" zoomScaleSheetLayoutView="50" zoomScalePageLayoutView="0" workbookViewId="0" topLeftCell="B22">
      <selection activeCell="F42" sqref="F42:F44"/>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82" t="s">
        <v>0</v>
      </c>
      <c r="D4" s="483"/>
      <c r="E4" s="48"/>
      <c r="F4" s="479" t="str">
        <f>'TEAM NAMES &amp; EVENTS'!U12</f>
        <v>Obstacle Relay</v>
      </c>
      <c r="G4" s="480"/>
      <c r="H4" s="481"/>
      <c r="I4" s="479" t="str">
        <f>'TEAM NAMES &amp; EVENTS'!U13</f>
        <v>1 + 1 Lap Relay</v>
      </c>
      <c r="J4" s="480"/>
      <c r="K4" s="481"/>
      <c r="L4" s="479" t="str">
        <f>'TEAM NAMES &amp; EVENTS'!U14</f>
        <v>2 + 2 Lap Relay</v>
      </c>
      <c r="M4" s="480"/>
      <c r="N4" s="481"/>
      <c r="O4" s="479" t="str">
        <f>'TEAM NAMES &amp; EVENTS'!U15</f>
        <v>6 Lap Paarlauf</v>
      </c>
      <c r="P4" s="480"/>
      <c r="Q4" s="481"/>
      <c r="R4" s="479" t="str">
        <f>'TEAM NAMES &amp; EVENTS'!U16</f>
        <v>Over / Under Relay</v>
      </c>
      <c r="S4" s="480"/>
      <c r="T4" s="481"/>
      <c r="U4" s="479" t="str">
        <f>'TEAM NAMES &amp; EVENTS'!U17</f>
        <v>4 x 1 Lap Relay</v>
      </c>
      <c r="V4" s="480"/>
      <c r="W4" s="481"/>
      <c r="X4" s="475" t="str">
        <f>'TEAM NAMES &amp; EVENTS'!U18</f>
        <v>4 lap parlauf</v>
      </c>
      <c r="Y4" s="476"/>
      <c r="Z4" s="477"/>
      <c r="AA4" s="475">
        <f>'TEAM NAMES &amp; EVENTS'!U19</f>
        <v>0</v>
      </c>
      <c r="AB4" s="476"/>
      <c r="AC4" s="477"/>
      <c r="AD4" s="85"/>
      <c r="AE4" s="482" t="s">
        <v>0</v>
      </c>
      <c r="AF4" s="483"/>
      <c r="AG4" s="62"/>
      <c r="AH4" s="62"/>
      <c r="AI4" s="472" t="str">
        <f>'TEAM NAMES &amp; EVENTS'!U21</f>
        <v>Chest Push</v>
      </c>
      <c r="AJ4" s="473"/>
      <c r="AK4" s="474"/>
      <c r="AL4" s="472" t="str">
        <f>'TEAM NAMES &amp; EVENTS'!U22</f>
        <v>Speed Bounce</v>
      </c>
      <c r="AM4" s="473"/>
      <c r="AN4" s="474"/>
      <c r="AO4" s="472" t="str">
        <f>'TEAM NAMES &amp; EVENTS'!U23</f>
        <v>Standing Long Jump</v>
      </c>
      <c r="AP4" s="473"/>
      <c r="AQ4" s="474"/>
      <c r="AR4" s="472" t="str">
        <f>'TEAM NAMES &amp; EVENTS'!U24</f>
        <v>Standing Triple Jump</v>
      </c>
      <c r="AS4" s="473"/>
      <c r="AT4" s="474"/>
      <c r="AU4" s="472" t="str">
        <f>'TEAM NAMES &amp; EVENTS'!U25</f>
        <v>Vertical Jump</v>
      </c>
      <c r="AV4" s="473"/>
      <c r="AW4" s="474"/>
      <c r="AX4" s="472" t="str">
        <f>'TEAM NAMES &amp; EVENTS'!U26</f>
        <v>Soft Javelin</v>
      </c>
      <c r="AY4" s="473"/>
      <c r="AZ4" s="474"/>
      <c r="BA4" s="472">
        <f>'TEAM NAMES &amp; EVENTS'!U27</f>
        <v>0</v>
      </c>
      <c r="BB4" s="473"/>
      <c r="BC4" s="474"/>
      <c r="BD4" s="472">
        <f>'TEAM NAMES &amp; EVENTS'!U28</f>
        <v>0</v>
      </c>
      <c r="BE4" s="473"/>
      <c r="BF4" s="474"/>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60" t="str">
        <f>LOOKUP("School A",'TEAM NAMES &amp; EVENTS'!B12:B35,'TEAM NAMES &amp; EVENTS'!F12:F27)</f>
        <v>A</v>
      </c>
      <c r="D6" s="470" t="str">
        <f>LOOKUP("School A",'TEAM NAMES &amp; EVENTS'!$B$12:$B$35,'TEAM NAMES &amp; EVENTS'!$E$12:$E$27)</f>
        <v>Marine Academy Plymouth</v>
      </c>
      <c r="E6" s="27"/>
      <c r="F6" s="478">
        <v>119.55</v>
      </c>
      <c r="G6" s="5">
        <f>IF(F6&gt;0,F6)</f>
        <v>119.55</v>
      </c>
      <c r="H6" s="457">
        <f>IF(G6=FALSE,0,RANK(G6,G$6:G$53,1))</f>
        <v>5</v>
      </c>
      <c r="I6" s="478">
        <v>32.97</v>
      </c>
      <c r="J6" s="5">
        <f>IF(I6&gt;0,I6)</f>
        <v>32.97</v>
      </c>
      <c r="K6" s="457">
        <f>IF(J6=FALSE,0,RANK(J6,J$6:J$53,1))</f>
        <v>3</v>
      </c>
      <c r="L6" s="478">
        <v>78.5</v>
      </c>
      <c r="M6" s="5">
        <f>IF(L6&gt;0,L6)</f>
        <v>78.5</v>
      </c>
      <c r="N6" s="457">
        <f>IF(M6=FALSE,0,RANK(M6,M$6:M$53,1))</f>
        <v>9</v>
      </c>
      <c r="O6" s="478"/>
      <c r="P6" s="5" t="b">
        <f>IF(O6&gt;0,O6)</f>
        <v>0</v>
      </c>
      <c r="Q6" s="457">
        <f>IF(P6=FALSE,0,RANK(P6,P$6:P$53,1))</f>
        <v>0</v>
      </c>
      <c r="R6" s="478"/>
      <c r="S6" s="5" t="b">
        <f>IF(R6&gt;0,R6)</f>
        <v>0</v>
      </c>
      <c r="T6" s="457">
        <f>IF(S6=FALSE,0,RANK(S6,S$6:S$53,1))</f>
        <v>0</v>
      </c>
      <c r="U6" s="478">
        <v>68.28</v>
      </c>
      <c r="V6" s="5">
        <f>IF(U6&gt;0,U6)</f>
        <v>68.28</v>
      </c>
      <c r="W6" s="457">
        <f>IF(V6=FALSE,0,RANK(V6,V$6:V$53,1))</f>
        <v>4</v>
      </c>
      <c r="X6" s="478">
        <f>60+10.93</f>
        <v>70.93</v>
      </c>
      <c r="Y6" s="5">
        <f>IF(X6&gt;0,X6)</f>
        <v>70.93</v>
      </c>
      <c r="Z6" s="457">
        <f>IF(Y6=FALSE,0,RANK(Y6,Y$6:Y$53,1))</f>
        <v>5</v>
      </c>
      <c r="AA6" s="478"/>
      <c r="AB6" s="5" t="b">
        <f>IF(AA6&gt;0,AA6)</f>
        <v>0</v>
      </c>
      <c r="AC6" s="457">
        <f>IF(AB6=FALSE,0,RANK(AB6,AB$6:AB$53,1))</f>
        <v>0</v>
      </c>
      <c r="AD6" s="6"/>
      <c r="AE6" s="459" t="str">
        <f>LOOKUP("School A",'TEAM NAMES &amp; EVENTS'!B12:B35,'TEAM NAMES &amp; EVENTS'!F12:F27)</f>
        <v>A</v>
      </c>
      <c r="AF6" s="468" t="str">
        <f>LOOKUP("School A",'TEAM NAMES &amp; EVENTS'!$B$12:$B$35,'TEAM NAMES &amp; EVENTS'!$E$12:$E$27)</f>
        <v>Marine Academy Plymouth</v>
      </c>
      <c r="AG6" s="27"/>
      <c r="AH6" s="7">
        <v>1</v>
      </c>
      <c r="AI6" s="71">
        <v>3.75</v>
      </c>
      <c r="AJ6" s="8">
        <f>IF(AI6+AI7+AI8&gt;0,AI6+AI7+AI8)</f>
        <v>9</v>
      </c>
      <c r="AK6" s="9">
        <f>AI6+AI7+AI8</f>
        <v>9</v>
      </c>
      <c r="AL6" s="75">
        <v>50</v>
      </c>
      <c r="AM6" s="8">
        <f>IF(AL6+AL7+AL8&gt;0,AL6+AL7+AL8)</f>
        <v>110</v>
      </c>
      <c r="AN6" s="9">
        <f>AL6+AL7+AL8</f>
        <v>110</v>
      </c>
      <c r="AO6" s="71">
        <v>1.3</v>
      </c>
      <c r="AP6" s="8">
        <f>IF(AO6+AO7+AO8&gt;0,AO6+AO7+AO8)</f>
        <v>3.92</v>
      </c>
      <c r="AQ6" s="9">
        <f>AO6+AO7+AO8</f>
        <v>3.92</v>
      </c>
      <c r="AR6" s="71"/>
      <c r="AS6" s="8" t="b">
        <f>IF(AR6+AR7+AR8&gt;0,AR6+AR7+AR8)</f>
        <v>0</v>
      </c>
      <c r="AT6" s="9">
        <f>AR6+AR7+AR8</f>
        <v>0</v>
      </c>
      <c r="AU6" s="75"/>
      <c r="AV6" s="8" t="b">
        <f>IF(AU6+AU7+AU8&gt;0,AU6+AU7+AU8)</f>
        <v>0</v>
      </c>
      <c r="AW6" s="9">
        <f>AU6+AU7+AU8</f>
        <v>0</v>
      </c>
      <c r="AX6" s="71">
        <v>5.5</v>
      </c>
      <c r="AY6" s="8">
        <f>IF(AX6+AX7+AX8&gt;0,AX6+AX7+AX8)</f>
        <v>15.25</v>
      </c>
      <c r="AZ6" s="9">
        <f>AX6+AX7+AX8</f>
        <v>15.25</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60"/>
      <c r="D7" s="470"/>
      <c r="E7" s="28"/>
      <c r="F7" s="455"/>
      <c r="G7" s="10"/>
      <c r="H7" s="458"/>
      <c r="I7" s="455"/>
      <c r="J7" s="10"/>
      <c r="K7" s="458"/>
      <c r="L7" s="455"/>
      <c r="M7" s="10"/>
      <c r="N7" s="458"/>
      <c r="O7" s="455"/>
      <c r="P7" s="10"/>
      <c r="Q7" s="458"/>
      <c r="R7" s="455"/>
      <c r="S7" s="10"/>
      <c r="T7" s="458"/>
      <c r="U7" s="455"/>
      <c r="V7" s="10"/>
      <c r="W7" s="458"/>
      <c r="X7" s="455"/>
      <c r="Y7" s="10"/>
      <c r="Z7" s="458"/>
      <c r="AA7" s="455"/>
      <c r="AB7" s="10"/>
      <c r="AC7" s="458"/>
      <c r="AD7" s="6"/>
      <c r="AE7" s="460"/>
      <c r="AF7" s="468"/>
      <c r="AG7" s="28"/>
      <c r="AH7" s="7">
        <v>2</v>
      </c>
      <c r="AI7" s="72">
        <v>2.5</v>
      </c>
      <c r="AJ7" s="11"/>
      <c r="AK7" s="12">
        <f>IF(AJ6=FALSE,0,RANK(AJ6,AJ$6:AJ$53,))</f>
        <v>8</v>
      </c>
      <c r="AL7" s="76">
        <v>34</v>
      </c>
      <c r="AM7" s="11"/>
      <c r="AN7" s="12">
        <f>IF(AM6=FALSE,0,RANK(AM6,AM$6:AM$53,))</f>
        <v>3</v>
      </c>
      <c r="AO7" s="72">
        <v>1.34</v>
      </c>
      <c r="AP7" s="11"/>
      <c r="AQ7" s="12">
        <f>IF(AP6=FALSE,0,RANK(AP6,AP$6:AP$53,))</f>
        <v>6</v>
      </c>
      <c r="AR7" s="72"/>
      <c r="AS7" s="11"/>
      <c r="AT7" s="12">
        <f>IF(AS6=FALSE,0,RANK(AS6,AS$6:AS$53,))</f>
        <v>0</v>
      </c>
      <c r="AU7" s="76"/>
      <c r="AV7" s="11"/>
      <c r="AW7" s="12">
        <f>IF(AV6=FALSE,0,RANK(AV6,AV$6:AV$53,))</f>
        <v>0</v>
      </c>
      <c r="AX7" s="72">
        <v>6</v>
      </c>
      <c r="AY7" s="11"/>
      <c r="AZ7" s="12">
        <f>IF(AY6=FALSE,0,RANK(AY6,AY$6:AY$53,))</f>
        <v>5</v>
      </c>
      <c r="BA7" s="72"/>
      <c r="BB7" s="11"/>
      <c r="BC7" s="12">
        <f>IF(BB6=FALSE,0,RANK(BB6,BB$6:BB$53,))</f>
        <v>0</v>
      </c>
      <c r="BD7" s="72"/>
      <c r="BE7" s="11"/>
      <c r="BF7" s="12">
        <f>IF(BE6=FALSE,0,RANK(BE6,BE$6:BE$53,))</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61"/>
      <c r="D8" s="471"/>
      <c r="E8" s="29"/>
      <c r="F8" s="456"/>
      <c r="G8" s="13"/>
      <c r="H8" s="14">
        <f>IF(H6=0,0,(LOOKUP(H6,'TEAM NAMES &amp; EVENTS'!$L$12:$L$27,'TEAM NAMES &amp; EVENTS'!$M$12:$M$27)))</f>
        <v>16</v>
      </c>
      <c r="I8" s="456"/>
      <c r="J8" s="13"/>
      <c r="K8" s="14">
        <f>IF(K6=0,0,(LOOKUP(K6,'TEAM NAMES &amp; EVENTS'!$L$12:$L$27,'TEAM NAMES &amp; EVENTS'!$M$12:$M$27)))</f>
        <v>20</v>
      </c>
      <c r="L8" s="456"/>
      <c r="M8" s="13"/>
      <c r="N8" s="14">
        <f>IF(N6=0,0,(LOOKUP(N6,'TEAM NAMES &amp; EVENTS'!$L$12:$L$27,'TEAM NAMES &amp; EVENTS'!$M$12:$M$27)))</f>
        <v>8</v>
      </c>
      <c r="O8" s="456"/>
      <c r="P8" s="13"/>
      <c r="Q8" s="14">
        <f>IF(Q6=0,0,(LOOKUP(Q6,'TEAM NAMES &amp; EVENTS'!$L$12:$L$27,'TEAM NAMES &amp; EVENTS'!$M$12:$M$27)))</f>
        <v>0</v>
      </c>
      <c r="R8" s="456"/>
      <c r="S8" s="13"/>
      <c r="T8" s="14">
        <f>IF(T6=0,0,(LOOKUP(T6,'TEAM NAMES &amp; EVENTS'!$L$12:$L$27,'TEAM NAMES &amp; EVENTS'!$M$12:$M$27)))</f>
        <v>0</v>
      </c>
      <c r="U8" s="456"/>
      <c r="V8" s="13"/>
      <c r="W8" s="14">
        <f>IF(W6=0,0,(LOOKUP(W6,'TEAM NAMES &amp; EVENTS'!$L$12:$L$27,'TEAM NAMES &amp; EVENTS'!$M$12:$M$27)))</f>
        <v>18</v>
      </c>
      <c r="X8" s="456"/>
      <c r="Y8" s="13"/>
      <c r="Z8" s="14">
        <f>IF(Z6=0,0,(LOOKUP(Z6,'TEAM NAMES &amp; EVENTS'!$L$12:$L$27,'TEAM NAMES &amp; EVENTS'!$M$12:$M$27)))</f>
        <v>16</v>
      </c>
      <c r="AA8" s="456"/>
      <c r="AB8" s="13"/>
      <c r="AC8" s="14">
        <f>IF(AC6=0,0,(LOOKUP(AC6,'TEAM NAMES &amp; EVENTS'!$L$12:$L$27,'TEAM NAMES &amp; EVENTS'!$M$12:$M$27)))</f>
        <v>0</v>
      </c>
      <c r="AD8" s="6"/>
      <c r="AE8" s="461"/>
      <c r="AF8" s="469"/>
      <c r="AG8" s="29"/>
      <c r="AH8" s="7">
        <v>3</v>
      </c>
      <c r="AI8" s="73">
        <v>2.75</v>
      </c>
      <c r="AJ8" s="15"/>
      <c r="AK8" s="16">
        <f>IF(AK7=0,0,(LOOKUP(AK7,'TEAM NAMES &amp; EVENTS'!$L$12:$L$27,'TEAM NAMES &amp; EVENTS'!$M$12:$M$27)))</f>
        <v>10</v>
      </c>
      <c r="AL8" s="77">
        <v>26</v>
      </c>
      <c r="AM8" s="15"/>
      <c r="AN8" s="16">
        <f>IF(AN7=0,0,(LOOKUP(AN7,'TEAM NAMES &amp; EVENTS'!$L$12:$L$27,'TEAM NAMES &amp; EVENTS'!$M$12:$M$27)))</f>
        <v>20</v>
      </c>
      <c r="AO8" s="73">
        <v>1.28</v>
      </c>
      <c r="AP8" s="15"/>
      <c r="AQ8" s="16">
        <f>IF(AQ7=0,0,(LOOKUP(AQ7,'TEAM NAMES &amp; EVENTS'!$L$12:$L$27,'TEAM NAMES &amp; EVENTS'!$M$12:$M$27)))</f>
        <v>14</v>
      </c>
      <c r="AR8" s="73"/>
      <c r="AS8" s="15"/>
      <c r="AT8" s="16">
        <f>IF(AT7=0,0,(LOOKUP(AT7,'TEAM NAMES &amp; EVENTS'!$L$12:$L$27,'TEAM NAMES &amp; EVENTS'!$M$12:$M$27)))</f>
        <v>0</v>
      </c>
      <c r="AU8" s="77"/>
      <c r="AV8" s="15"/>
      <c r="AW8" s="16">
        <f>IF(AW7=0,0,(LOOKUP(AW7,'TEAM NAMES &amp; EVENTS'!$L$12:$L$27,'TEAM NAMES &amp; EVENTS'!$M$12:$M$27)))</f>
        <v>0</v>
      </c>
      <c r="AX8" s="73">
        <v>3.75</v>
      </c>
      <c r="AY8" s="15"/>
      <c r="AZ8" s="16">
        <f>IF(AZ7=0,0,(LOOKUP(AZ7,'TEAM NAMES &amp; EVENTS'!$L$12:$L$27,'TEAM NAMES &amp; EVENTS'!$M$12:$M$27)))</f>
        <v>16</v>
      </c>
      <c r="BA8" s="73"/>
      <c r="BB8" s="15"/>
      <c r="BC8" s="16">
        <f>IF(BC7=0,0,(LOOKUP(BC7,'TEAM NAMES &amp; EVENTS'!$L$12:$L$27,'TEAM NAMES &amp; EVENTS'!$M$12:$M$27)))</f>
        <v>0</v>
      </c>
      <c r="BD8" s="73"/>
      <c r="BE8" s="15"/>
      <c r="BF8" s="16">
        <f>IF(BF7=0,0,(LOOKUP(BF7,'TEAM NAMES &amp; EVENTS'!$L$12:$L$27,'TEAM NAMES &amp; EVENTS'!$M$12:$M$27)))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59" t="str">
        <f>LOOKUP("School B",'TEAM NAMES &amp; EVENTS'!B12:B35,'TEAM NAMES &amp; EVENTS'!F12:F27)</f>
        <v>B</v>
      </c>
      <c r="D9" s="470" t="str">
        <f>LOOKUP("School B",'TEAM NAMES &amp; EVENTS'!$B$12:$B$35,'TEAM NAMES &amp; EVENTS'!$E$12:$E$27)</f>
        <v>Stuart Road </v>
      </c>
      <c r="E9" s="28"/>
      <c r="F9" s="455">
        <v>118.84</v>
      </c>
      <c r="G9" s="10">
        <f>IF(F9&gt;0,F9)</f>
        <v>118.84</v>
      </c>
      <c r="H9" s="457">
        <f>IF(G9=FALSE,0,RANK(G9,G$6:G$53,1))</f>
        <v>4</v>
      </c>
      <c r="I9" s="455">
        <v>40.24</v>
      </c>
      <c r="J9" s="10">
        <f>IF(I9&gt;0,I9)</f>
        <v>40.24</v>
      </c>
      <c r="K9" s="457">
        <f>IF(J9=FALSE,0,RANK(J9,J$6:J$53,1))</f>
        <v>10</v>
      </c>
      <c r="L9" s="455">
        <v>75.84</v>
      </c>
      <c r="M9" s="10">
        <f>IF(L9&gt;0,L9)</f>
        <v>75.84</v>
      </c>
      <c r="N9" s="457">
        <f>IF(M9=FALSE,0,RANK(M9,M$6:M$53,1))</f>
        <v>8</v>
      </c>
      <c r="O9" s="455"/>
      <c r="P9" s="10" t="b">
        <f>IF(O9&gt;0,O9)</f>
        <v>0</v>
      </c>
      <c r="Q9" s="457">
        <f>IF(P9=FALSE,0,RANK(P9,P$6:P$53,1))</f>
        <v>0</v>
      </c>
      <c r="R9" s="455"/>
      <c r="S9" s="10" t="b">
        <f>IF(R9&gt;0,R9)</f>
        <v>0</v>
      </c>
      <c r="T9" s="457">
        <f>IF(S9=FALSE,0,RANK(S9,S$6:S$53,1))</f>
        <v>0</v>
      </c>
      <c r="U9" s="455">
        <v>72.34</v>
      </c>
      <c r="V9" s="10">
        <f>IF(U9&gt;0,U9)</f>
        <v>72.34</v>
      </c>
      <c r="W9" s="457">
        <f>IF(V9=FALSE,0,RANK(V9,V$6:V$53,1))</f>
        <v>7</v>
      </c>
      <c r="X9" s="455">
        <f>60+14.03</f>
        <v>74.03</v>
      </c>
      <c r="Y9" s="10">
        <f>IF(X9&gt;0,X9)</f>
        <v>74.03</v>
      </c>
      <c r="Z9" s="457">
        <f>IF(Y9=FALSE,0,RANK(Y9,Y$6:Y$53,1))</f>
        <v>7</v>
      </c>
      <c r="AA9" s="455"/>
      <c r="AB9" s="10" t="b">
        <f>IF(AA9&gt;0,AA9)</f>
        <v>0</v>
      </c>
      <c r="AC9" s="457">
        <f>IF(AB9=FALSE,0,RANK(AB9,AB$6:AB$53,1))</f>
        <v>0</v>
      </c>
      <c r="AD9" s="6"/>
      <c r="AE9" s="459" t="str">
        <f>LOOKUP("School B",'TEAM NAMES &amp; EVENTS'!B12:B35,'TEAM NAMES &amp; EVENTS'!F12:F27)</f>
        <v>B</v>
      </c>
      <c r="AF9" s="468" t="str">
        <f>LOOKUP("School B",'TEAM NAMES &amp; EVENTS'!$B$12:$B$35,'TEAM NAMES &amp; EVENTS'!$E$12:$E$27)</f>
        <v>Stuart Road </v>
      </c>
      <c r="AG9" s="28"/>
      <c r="AH9" s="7">
        <v>1</v>
      </c>
      <c r="AI9" s="74">
        <v>4.5</v>
      </c>
      <c r="AJ9" s="17">
        <f>IF(AI9+AI10+AI11&gt;0,AI9+AI10+AI11)</f>
        <v>12.75</v>
      </c>
      <c r="AK9" s="9">
        <f>AI9+AI10+AI11</f>
        <v>12.75</v>
      </c>
      <c r="AL9" s="78">
        <v>35</v>
      </c>
      <c r="AM9" s="17">
        <f>IF(AL9+AL10+AL11&gt;0,AL9+AL10+AL11)</f>
        <v>98</v>
      </c>
      <c r="AN9" s="9">
        <f>AL9+AL10+AL11</f>
        <v>98</v>
      </c>
      <c r="AO9" s="74">
        <v>1.32</v>
      </c>
      <c r="AP9" s="17">
        <f>IF(AO9+AO10+AO11&gt;0,AO9+AO10+AO11)</f>
        <v>3.76</v>
      </c>
      <c r="AQ9" s="9">
        <f>AO9+AO10+AO11</f>
        <v>3.76</v>
      </c>
      <c r="AR9" s="74"/>
      <c r="AS9" s="17" t="b">
        <f>IF(AR9+AR10+AR11&gt;0,AR9+AR10+AR11)</f>
        <v>0</v>
      </c>
      <c r="AT9" s="9">
        <f>AR9+AR10+AR11</f>
        <v>0</v>
      </c>
      <c r="AU9" s="78"/>
      <c r="AV9" s="17" t="b">
        <f>IF(AU9+AU10+AU11&gt;0,AU9+AU10+AU11)</f>
        <v>0</v>
      </c>
      <c r="AW9" s="9">
        <f>AU9+AU10+AU11</f>
        <v>0</v>
      </c>
      <c r="AX9" s="74">
        <v>6.5</v>
      </c>
      <c r="AY9" s="17">
        <f>IF(AX9+AX10+AX11&gt;0,AX9+AX10+AX11)</f>
        <v>15</v>
      </c>
      <c r="AZ9" s="9">
        <f>AX9+AX10+AX11</f>
        <v>15</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60"/>
      <c r="D10" s="470"/>
      <c r="E10" s="28"/>
      <c r="F10" s="455"/>
      <c r="G10" s="10"/>
      <c r="H10" s="458"/>
      <c r="I10" s="455"/>
      <c r="J10" s="10"/>
      <c r="K10" s="458"/>
      <c r="L10" s="455"/>
      <c r="M10" s="10"/>
      <c r="N10" s="458"/>
      <c r="O10" s="455"/>
      <c r="P10" s="10"/>
      <c r="Q10" s="458"/>
      <c r="R10" s="455"/>
      <c r="S10" s="10"/>
      <c r="T10" s="458"/>
      <c r="U10" s="455"/>
      <c r="V10" s="10"/>
      <c r="W10" s="458"/>
      <c r="X10" s="455"/>
      <c r="Y10" s="10"/>
      <c r="Z10" s="458"/>
      <c r="AA10" s="455"/>
      <c r="AB10" s="10"/>
      <c r="AC10" s="458"/>
      <c r="AD10" s="6"/>
      <c r="AE10" s="460"/>
      <c r="AF10" s="468"/>
      <c r="AG10" s="28"/>
      <c r="AH10" s="7">
        <v>2</v>
      </c>
      <c r="AI10" s="72">
        <v>3.75</v>
      </c>
      <c r="AJ10" s="11"/>
      <c r="AK10" s="12">
        <f>IF(AJ9=FALSE,0,RANK(AJ9,AJ$6:AJ$53,))</f>
        <v>1</v>
      </c>
      <c r="AL10" s="76">
        <v>28</v>
      </c>
      <c r="AM10" s="11"/>
      <c r="AN10" s="12">
        <f>IF(AM9=FALSE,0,RANK(AM9,AM$6:AM$53,))</f>
        <v>5</v>
      </c>
      <c r="AO10" s="72">
        <v>1.2</v>
      </c>
      <c r="AP10" s="11"/>
      <c r="AQ10" s="12">
        <f>IF(AP9=FALSE,0,RANK(AP9,AP$6:AP$53,))</f>
        <v>7</v>
      </c>
      <c r="AR10" s="72"/>
      <c r="AS10" s="11"/>
      <c r="AT10" s="12">
        <f>IF(AS9=FALSE,0,RANK(AS9,AS$6:AS$53,))</f>
        <v>0</v>
      </c>
      <c r="AU10" s="76"/>
      <c r="AV10" s="11"/>
      <c r="AW10" s="12">
        <f>IF(AV9=FALSE,0,RANK(AV9,AV$6:AV$53,))</f>
        <v>0</v>
      </c>
      <c r="AX10" s="72">
        <v>4.5</v>
      </c>
      <c r="AY10" s="11"/>
      <c r="AZ10" s="12">
        <f>IF(AY9=FALSE,0,RANK(AY9,AY$6:AY$53,))</f>
        <v>6</v>
      </c>
      <c r="BA10" s="72"/>
      <c r="BB10" s="11"/>
      <c r="BC10" s="12">
        <f>IF(BB9=FALSE,0,RANK(BB9,BB$6:BB$53,))</f>
        <v>0</v>
      </c>
      <c r="BD10" s="72"/>
      <c r="BE10" s="11"/>
      <c r="BF10" s="12">
        <f>IF(BE9=FALSE,0,RANK(BE9,BE$6:BE$53,))</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61"/>
      <c r="D11" s="471"/>
      <c r="E11" s="29"/>
      <c r="F11" s="456"/>
      <c r="G11" s="13"/>
      <c r="H11" s="14">
        <f>IF(H9=0,0,(LOOKUP(H9,'TEAM NAMES &amp; EVENTS'!$L$12:$L$27,'TEAM NAMES &amp; EVENTS'!$M$12:$M$27)))</f>
        <v>18</v>
      </c>
      <c r="I11" s="456"/>
      <c r="J11" s="13"/>
      <c r="K11" s="14">
        <f>IF(K9=0,0,(LOOKUP(K9,'TEAM NAMES &amp; EVENTS'!$L$12:$L$27,'TEAM NAMES &amp; EVENTS'!$M$12:$M$27)))</f>
        <v>6</v>
      </c>
      <c r="L11" s="456"/>
      <c r="M11" s="13"/>
      <c r="N11" s="14">
        <f>IF(N9=0,0,(LOOKUP(N9,'TEAM NAMES &amp; EVENTS'!$L$12:$L$27,'TEAM NAMES &amp; EVENTS'!$M$12:$M$27)))</f>
        <v>10</v>
      </c>
      <c r="O11" s="456"/>
      <c r="P11" s="13"/>
      <c r="Q11" s="14">
        <f>IF(Q9=0,0,(LOOKUP(Q9,'TEAM NAMES &amp; EVENTS'!$L$12:$L$27,'TEAM NAMES &amp; EVENTS'!$M$12:$M$27)))</f>
        <v>0</v>
      </c>
      <c r="R11" s="456"/>
      <c r="S11" s="13"/>
      <c r="T11" s="14">
        <f>IF(T9=0,0,(LOOKUP(T9,'TEAM NAMES &amp; EVENTS'!$L$12:$L$27,'TEAM NAMES &amp; EVENTS'!$M$12:$M$27)))</f>
        <v>0</v>
      </c>
      <c r="U11" s="456"/>
      <c r="V11" s="13"/>
      <c r="W11" s="14">
        <f>IF(W9=0,0,(LOOKUP(W9,'TEAM NAMES &amp; EVENTS'!$L$12:$L$27,'TEAM NAMES &amp; EVENTS'!$M$12:$M$27)))</f>
        <v>12</v>
      </c>
      <c r="X11" s="456"/>
      <c r="Y11" s="13"/>
      <c r="Z11" s="14">
        <f>IF(Z9=0,0,(LOOKUP(Z9,'TEAM NAMES &amp; EVENTS'!$L$12:$L$27,'TEAM NAMES &amp; EVENTS'!$M$12:$M$27)))</f>
        <v>12</v>
      </c>
      <c r="AA11" s="456"/>
      <c r="AB11" s="13"/>
      <c r="AC11" s="14">
        <f>IF(AC9=0,0,(LOOKUP(AC9,'TEAM NAMES &amp; EVENTS'!$L$12:$L$27,'TEAM NAMES &amp; EVENTS'!$M$12:$M$27)))</f>
        <v>0</v>
      </c>
      <c r="AD11" s="6"/>
      <c r="AE11" s="461"/>
      <c r="AF11" s="469"/>
      <c r="AG11" s="29"/>
      <c r="AH11" s="7">
        <v>3</v>
      </c>
      <c r="AI11" s="73">
        <v>4.5</v>
      </c>
      <c r="AJ11" s="15"/>
      <c r="AK11" s="16">
        <f>IF(AK10=0,0,(LOOKUP(AK10,'TEAM NAMES &amp; EVENTS'!$L$12:$L$27,'TEAM NAMES &amp; EVENTS'!$M$12:$M$27)))</f>
        <v>24</v>
      </c>
      <c r="AL11" s="77">
        <v>35</v>
      </c>
      <c r="AM11" s="15"/>
      <c r="AN11" s="16">
        <f>IF(AN10=0,0,(LOOKUP(AN10,'TEAM NAMES &amp; EVENTS'!$L$12:$L$27,'TEAM NAMES &amp; EVENTS'!$M$12:$M$27)))</f>
        <v>16</v>
      </c>
      <c r="AO11" s="73">
        <v>1.24</v>
      </c>
      <c r="AP11" s="15"/>
      <c r="AQ11" s="16">
        <f>IF(AQ10=0,0,(LOOKUP(AQ10,'TEAM NAMES &amp; EVENTS'!$L$12:$L$27,'TEAM NAMES &amp; EVENTS'!$M$12:$M$27)))</f>
        <v>12</v>
      </c>
      <c r="AR11" s="73"/>
      <c r="AS11" s="15"/>
      <c r="AT11" s="16">
        <f>IF(AT10=0,0,(LOOKUP(AT10,'TEAM NAMES &amp; EVENTS'!$L$12:$L$27,'TEAM NAMES &amp; EVENTS'!$M$12:$M$27)))</f>
        <v>0</v>
      </c>
      <c r="AU11" s="77"/>
      <c r="AV11" s="15"/>
      <c r="AW11" s="16">
        <f>IF(AW10=0,0,(LOOKUP(AW10,'TEAM NAMES &amp; EVENTS'!$L$12:$L$27,'TEAM NAMES &amp; EVENTS'!$M$12:$M$27)))</f>
        <v>0</v>
      </c>
      <c r="AX11" s="73">
        <v>4</v>
      </c>
      <c r="AY11" s="15"/>
      <c r="AZ11" s="16">
        <f>IF(AZ10=0,0,(LOOKUP(AZ10,'TEAM NAMES &amp; EVENTS'!$L$12:$L$27,'TEAM NAMES &amp; EVENTS'!$M$12:$M$27)))</f>
        <v>14</v>
      </c>
      <c r="BA11" s="73"/>
      <c r="BB11" s="15"/>
      <c r="BC11" s="16">
        <f>IF(BC10=0,0,(LOOKUP(BC10,'TEAM NAMES &amp; EVENTS'!$L$12:$L$27,'TEAM NAMES &amp; EVENTS'!$M$12:$M$27)))</f>
        <v>0</v>
      </c>
      <c r="BD11" s="73"/>
      <c r="BE11" s="15"/>
      <c r="BF11" s="16">
        <f>IF(BF10=0,0,(LOOKUP(BF10,'TEAM NAMES &amp; EVENTS'!$L$12:$L$27,'TEAM NAMES &amp; EVENTS'!$M$12:$M$27)))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59" t="str">
        <f>LOOKUP("School C",'TEAM NAMES &amp; EVENTS'!B12:B35,'TEAM NAMES &amp; EVENTS'!F12:F27)</f>
        <v>C </v>
      </c>
      <c r="D12" s="465" t="str">
        <f>LOOKUP("School C",'TEAM NAMES &amp; EVENTS'!$B$12:$B$35,'TEAM NAMES &amp; EVENTS'!$E$12:$E$27)</f>
        <v>Stoke Damerel</v>
      </c>
      <c r="E12" s="28"/>
      <c r="F12" s="455">
        <v>137</v>
      </c>
      <c r="G12" s="10">
        <f>IF(F12&gt;0,F12)</f>
        <v>137</v>
      </c>
      <c r="H12" s="457">
        <f>IF(G12=FALSE,0,RANK(G12,G$6:G$53,1))</f>
        <v>8</v>
      </c>
      <c r="I12" s="455">
        <v>37.22</v>
      </c>
      <c r="J12" s="10">
        <f>IF(I12&gt;0,I12)</f>
        <v>37.22</v>
      </c>
      <c r="K12" s="457">
        <f>IF(J12=FALSE,0,RANK(J12,J$6:J$53,1))</f>
        <v>8</v>
      </c>
      <c r="L12" s="455">
        <v>75.41</v>
      </c>
      <c r="M12" s="10">
        <f>IF(L12&gt;0,L12)</f>
        <v>75.41</v>
      </c>
      <c r="N12" s="457">
        <f>IF(M12=FALSE,0,RANK(M12,M$6:M$53,1))</f>
        <v>7</v>
      </c>
      <c r="O12" s="455"/>
      <c r="P12" s="10" t="b">
        <f>IF(O12&gt;0,O12)</f>
        <v>0</v>
      </c>
      <c r="Q12" s="457">
        <f>IF(P12=FALSE,0,RANK(P12,P$6:P$53,1))</f>
        <v>0</v>
      </c>
      <c r="R12" s="455"/>
      <c r="S12" s="10" t="b">
        <f>IF(R12&gt;0,R12)</f>
        <v>0</v>
      </c>
      <c r="T12" s="457">
        <f>IF(S12=FALSE,0,RANK(S12,S$6:S$53,1))</f>
        <v>0</v>
      </c>
      <c r="U12" s="455">
        <v>75.59</v>
      </c>
      <c r="V12" s="10">
        <f>IF(U12&gt;0,U12)</f>
        <v>75.59</v>
      </c>
      <c r="W12" s="457">
        <f>IF(V12=FALSE,0,RANK(V12,V$6:V$53,1))</f>
        <v>10</v>
      </c>
      <c r="X12" s="455">
        <f>76.17</f>
        <v>76.17</v>
      </c>
      <c r="Y12" s="10">
        <f>IF(X12&gt;0,X12)</f>
        <v>76.17</v>
      </c>
      <c r="Z12" s="457">
        <f>IF(Y12=FALSE,0,RANK(Y12,Y$6:Y$53,1))</f>
        <v>8</v>
      </c>
      <c r="AA12" s="455"/>
      <c r="AB12" s="10" t="b">
        <f>IF(AA12&gt;0,AA12)</f>
        <v>0</v>
      </c>
      <c r="AC12" s="457">
        <f>IF(AB12=FALSE,0,RANK(AB12,AB$6:AB$53,1))</f>
        <v>0</v>
      </c>
      <c r="AD12" s="6"/>
      <c r="AE12" s="459" t="str">
        <f>LOOKUP("School C",'TEAM NAMES &amp; EVENTS'!B12:B35,'TEAM NAMES &amp; EVENTS'!F12:F27)</f>
        <v>C </v>
      </c>
      <c r="AF12" s="462" t="str">
        <f>LOOKUP("School C",'TEAM NAMES &amp; EVENTS'!$B$12:$B$35,'TEAM NAMES &amp; EVENTS'!$E$12:$E$27)</f>
        <v>Stoke Damerel</v>
      </c>
      <c r="AG12" s="28"/>
      <c r="AH12" s="7">
        <v>1</v>
      </c>
      <c r="AI12" s="74">
        <v>3.25</v>
      </c>
      <c r="AJ12" s="17">
        <f>IF(AI12+AI13+AI14&gt;0,AI12+AI13+AI14)</f>
        <v>10.5</v>
      </c>
      <c r="AK12" s="9">
        <f>AI12+AI13+AI14</f>
        <v>10.5</v>
      </c>
      <c r="AL12" s="78">
        <v>27</v>
      </c>
      <c r="AM12" s="17">
        <f>IF(AL12+AL13+AL14&gt;0,AL12+AL13+AL14)</f>
        <v>85</v>
      </c>
      <c r="AN12" s="9">
        <f>AL12+AL13+AL14</f>
        <v>85</v>
      </c>
      <c r="AO12" s="74">
        <v>1.18</v>
      </c>
      <c r="AP12" s="17">
        <f>IF(AO12+AO13+AO14&gt;0,AO12+AO13+AO14)</f>
        <v>4.04</v>
      </c>
      <c r="AQ12" s="9">
        <f>AO12+AO13+AO14</f>
        <v>4.04</v>
      </c>
      <c r="AR12" s="74"/>
      <c r="AS12" s="17" t="b">
        <f>IF(AR12+AR13+AR14&gt;0,AR12+AR13+AR14)</f>
        <v>0</v>
      </c>
      <c r="AT12" s="9">
        <f>AR12+AR13+AR14</f>
        <v>0</v>
      </c>
      <c r="AU12" s="78"/>
      <c r="AV12" s="17" t="b">
        <f>IF(AU12+AU13+AU14&gt;0,AU12+AU13+AU14)</f>
        <v>0</v>
      </c>
      <c r="AW12" s="9">
        <f>AU12+AU13+AU14</f>
        <v>0</v>
      </c>
      <c r="AX12" s="74">
        <v>5</v>
      </c>
      <c r="AY12" s="17">
        <f>IF(AX12+AX13+AX14&gt;0,AX12+AX13+AX14)</f>
        <v>14</v>
      </c>
      <c r="AZ12" s="9">
        <f>AX12+AX13+AX14</f>
        <v>14</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60"/>
      <c r="D13" s="466"/>
      <c r="E13" s="28"/>
      <c r="F13" s="455"/>
      <c r="G13" s="10"/>
      <c r="H13" s="458"/>
      <c r="I13" s="455"/>
      <c r="J13" s="10"/>
      <c r="K13" s="458"/>
      <c r="L13" s="455"/>
      <c r="M13" s="10"/>
      <c r="N13" s="458"/>
      <c r="O13" s="455"/>
      <c r="P13" s="10"/>
      <c r="Q13" s="458"/>
      <c r="R13" s="455"/>
      <c r="S13" s="10"/>
      <c r="T13" s="458"/>
      <c r="U13" s="455"/>
      <c r="V13" s="10"/>
      <c r="W13" s="458"/>
      <c r="X13" s="455"/>
      <c r="Y13" s="10"/>
      <c r="Z13" s="458"/>
      <c r="AA13" s="455"/>
      <c r="AB13" s="10"/>
      <c r="AC13" s="458"/>
      <c r="AD13" s="6"/>
      <c r="AE13" s="460"/>
      <c r="AF13" s="463"/>
      <c r="AG13" s="28"/>
      <c r="AH13" s="7">
        <v>2</v>
      </c>
      <c r="AI13" s="72">
        <v>3.5</v>
      </c>
      <c r="AJ13" s="11"/>
      <c r="AK13" s="12">
        <f>IF(AJ12=FALSE,0,RANK(AJ12,AJ$6:AJ$53,))</f>
        <v>5</v>
      </c>
      <c r="AL13" s="76">
        <v>25</v>
      </c>
      <c r="AM13" s="11"/>
      <c r="AN13" s="12">
        <f>IF(AM12=FALSE,0,RANK(AM12,AM$6:AM$53,))</f>
        <v>7</v>
      </c>
      <c r="AO13" s="72">
        <v>1.26</v>
      </c>
      <c r="AP13" s="11"/>
      <c r="AQ13" s="12">
        <f>IF(AP12=FALSE,0,RANK(AP12,AP$6:AP$53,))</f>
        <v>5</v>
      </c>
      <c r="AR13" s="72"/>
      <c r="AS13" s="11"/>
      <c r="AT13" s="12">
        <f>IF(AS12=FALSE,0,RANK(AS12,AS$6:AS$53,))</f>
        <v>0</v>
      </c>
      <c r="AU13" s="76"/>
      <c r="AV13" s="11"/>
      <c r="AW13" s="12">
        <f>IF(AV12=FALSE,0,RANK(AV12,AV$6:AV$53,))</f>
        <v>0</v>
      </c>
      <c r="AX13" s="72">
        <v>3</v>
      </c>
      <c r="AY13" s="11"/>
      <c r="AZ13" s="12">
        <f>IF(AY12=FALSE,0,RANK(AY12,AY$6:AY$53,))</f>
        <v>8</v>
      </c>
      <c r="BA13" s="72"/>
      <c r="BB13" s="11"/>
      <c r="BC13" s="12">
        <f>IF(BB12=FALSE,0,RANK(BB12,BB$6:BB$53,))</f>
        <v>0</v>
      </c>
      <c r="BD13" s="72"/>
      <c r="BE13" s="11"/>
      <c r="BF13" s="12">
        <f>IF(BE12=FALSE,0,RANK(BE12,BE$6:BE$53,))</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61"/>
      <c r="D14" s="467"/>
      <c r="E14" s="29"/>
      <c r="F14" s="456"/>
      <c r="G14" s="13"/>
      <c r="H14" s="14">
        <f>IF(H12=0,0,(LOOKUP(H12,'TEAM NAMES &amp; EVENTS'!$L$12:$L$27,'TEAM NAMES &amp; EVENTS'!$M$12:$M$27)))</f>
        <v>10</v>
      </c>
      <c r="I14" s="456"/>
      <c r="J14" s="13"/>
      <c r="K14" s="14">
        <f>IF(K12=0,0,(LOOKUP(K12,'TEAM NAMES &amp; EVENTS'!$L$12:$L$27,'TEAM NAMES &amp; EVENTS'!$M$12:$M$27)))</f>
        <v>10</v>
      </c>
      <c r="L14" s="456"/>
      <c r="M14" s="13"/>
      <c r="N14" s="14">
        <f>IF(N12=0,0,(LOOKUP(N12,'TEAM NAMES &amp; EVENTS'!$L$12:$L$27,'TEAM NAMES &amp; EVENTS'!$M$12:$M$27)))</f>
        <v>12</v>
      </c>
      <c r="O14" s="456"/>
      <c r="P14" s="13"/>
      <c r="Q14" s="14">
        <f>IF(Q12=0,0,(LOOKUP(Q12,'TEAM NAMES &amp; EVENTS'!$L$12:$L$27,'TEAM NAMES &amp; EVENTS'!$M$12:$M$27)))</f>
        <v>0</v>
      </c>
      <c r="R14" s="456"/>
      <c r="S14" s="13"/>
      <c r="T14" s="14">
        <f>IF(T12=0,0,(LOOKUP(T12,'TEAM NAMES &amp; EVENTS'!$L$12:$L$27,'TEAM NAMES &amp; EVENTS'!$M$12:$M$27)))</f>
        <v>0</v>
      </c>
      <c r="U14" s="456"/>
      <c r="V14" s="13"/>
      <c r="W14" s="14">
        <f>IF(W12=0,0,(LOOKUP(W12,'TEAM NAMES &amp; EVENTS'!$L$12:$L$27,'TEAM NAMES &amp; EVENTS'!$M$12:$M$27)))</f>
        <v>6</v>
      </c>
      <c r="X14" s="456"/>
      <c r="Y14" s="13"/>
      <c r="Z14" s="14">
        <f>IF(Z12=0,0,(LOOKUP(Z12,'TEAM NAMES &amp; EVENTS'!$L$12:$L$27,'TEAM NAMES &amp; EVENTS'!$M$12:$M$27)))</f>
        <v>10</v>
      </c>
      <c r="AA14" s="456"/>
      <c r="AB14" s="13"/>
      <c r="AC14" s="14">
        <f>IF(AC12=0,0,(LOOKUP(AC12,'TEAM NAMES &amp; EVENTS'!$L$12:$L$27,'TEAM NAMES &amp; EVENTS'!$M$12:$M$27)))</f>
        <v>0</v>
      </c>
      <c r="AD14" s="6"/>
      <c r="AE14" s="461"/>
      <c r="AF14" s="464"/>
      <c r="AG14" s="29"/>
      <c r="AH14" s="7">
        <v>3</v>
      </c>
      <c r="AI14" s="73">
        <v>3.75</v>
      </c>
      <c r="AJ14" s="15"/>
      <c r="AK14" s="16">
        <f>IF(AK13=0,0,(LOOKUP(AK13,'TEAM NAMES &amp; EVENTS'!$L$12:$L$27,'TEAM NAMES &amp; EVENTS'!$M$12:$M$27)))</f>
        <v>16</v>
      </c>
      <c r="AL14" s="77">
        <v>33</v>
      </c>
      <c r="AM14" s="15"/>
      <c r="AN14" s="16">
        <f>IF(AN13=0,0,(LOOKUP(AN13,'TEAM NAMES &amp; EVENTS'!$L$12:$L$27,'TEAM NAMES &amp; EVENTS'!$M$12:$M$27)))</f>
        <v>12</v>
      </c>
      <c r="AO14" s="73">
        <v>1.6</v>
      </c>
      <c r="AP14" s="15"/>
      <c r="AQ14" s="16">
        <f>IF(AQ13=0,0,(LOOKUP(AQ13,'TEAM NAMES &amp; EVENTS'!$L$12:$L$27,'TEAM NAMES &amp; EVENTS'!$M$12:$M$27)))</f>
        <v>16</v>
      </c>
      <c r="AR14" s="73"/>
      <c r="AS14" s="15"/>
      <c r="AT14" s="16">
        <f>IF(AT13=0,0,(LOOKUP(AT13,'TEAM NAMES &amp; EVENTS'!$L$12:$L$27,'TEAM NAMES &amp; EVENTS'!$M$12:$M$27)))</f>
        <v>0</v>
      </c>
      <c r="AU14" s="77"/>
      <c r="AV14" s="15"/>
      <c r="AW14" s="16">
        <f>IF(AW13=0,0,(LOOKUP(AW13,'TEAM NAMES &amp; EVENTS'!$L$12:$L$27,'TEAM NAMES &amp; EVENTS'!$M$12:$M$27)))</f>
        <v>0</v>
      </c>
      <c r="AX14" s="73">
        <v>6</v>
      </c>
      <c r="AY14" s="15"/>
      <c r="AZ14" s="16">
        <f>IF(AZ13=0,0,(LOOKUP(AZ13,'TEAM NAMES &amp; EVENTS'!$L$12:$L$27,'TEAM NAMES &amp; EVENTS'!$M$12:$M$27)))</f>
        <v>10</v>
      </c>
      <c r="BA14" s="73"/>
      <c r="BB14" s="15"/>
      <c r="BC14" s="16">
        <f>IF(BC13=0,0,(LOOKUP(BC13,'TEAM NAMES &amp; EVENTS'!$L$12:$L$27,'TEAM NAMES &amp; EVENTS'!$M$12:$M$27)))</f>
        <v>0</v>
      </c>
      <c r="BD14" s="73"/>
      <c r="BE14" s="15"/>
      <c r="BF14" s="16">
        <f>IF(BF13=0,0,(LOOKUP(BF13,'TEAM NAMES &amp; EVENTS'!$L$12:$L$27,'TEAM NAMES &amp; EVENTS'!$M$12:$M$27)))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59" t="str">
        <f>LOOKUP("School D",'TEAM NAMES &amp; EVENTS'!B12:B35,'TEAM NAMES &amp; EVENTS'!F12:F27)</f>
        <v>D</v>
      </c>
      <c r="D15" s="470" t="str">
        <f>LOOKUP("School D",'TEAM NAMES &amp; EVENTS'!$B$12:$B$35,'TEAM NAMES &amp; EVENTS'!$E$12:$E$27)</f>
        <v>St.Edwards</v>
      </c>
      <c r="E15" s="28"/>
      <c r="F15" s="455">
        <v>105.24</v>
      </c>
      <c r="G15" s="10">
        <f>IF(F15&gt;0,F15)</f>
        <v>105.24</v>
      </c>
      <c r="H15" s="457">
        <f>IF(G15=FALSE,0,RANK(G15,G$6:G$53,1))</f>
        <v>2</v>
      </c>
      <c r="I15" s="455">
        <v>33.92</v>
      </c>
      <c r="J15" s="10">
        <f>IF(I15&gt;0,I15)</f>
        <v>33.92</v>
      </c>
      <c r="K15" s="457">
        <f>IF(J15=FALSE,0,RANK(J15,J$6:J$53,1))</f>
        <v>5</v>
      </c>
      <c r="L15" s="455">
        <v>65.06</v>
      </c>
      <c r="M15" s="10">
        <f>IF(L15&gt;0,L15)</f>
        <v>65.06</v>
      </c>
      <c r="N15" s="457">
        <f>IF(M15=FALSE,0,RANK(M15,M$6:M$53,1))</f>
        <v>3</v>
      </c>
      <c r="O15" s="455"/>
      <c r="P15" s="10" t="b">
        <f>IF(O15&gt;0,O15)</f>
        <v>0</v>
      </c>
      <c r="Q15" s="457">
        <f>IF(P15=FALSE,0,RANK(P15,P$6:P$53,1))</f>
        <v>0</v>
      </c>
      <c r="R15" s="455"/>
      <c r="S15" s="10" t="b">
        <f>IF(R15&gt;0,R15)</f>
        <v>0</v>
      </c>
      <c r="T15" s="457">
        <f>IF(S15=FALSE,0,RANK(S15,S$6:S$53,1))</f>
        <v>0</v>
      </c>
      <c r="U15" s="455">
        <v>65.2</v>
      </c>
      <c r="V15" s="10">
        <f>IF(U15&gt;0,U15)</f>
        <v>65.2</v>
      </c>
      <c r="W15" s="457">
        <f>IF(V15=FALSE,0,RANK(V15,V$6:V$53,1))</f>
        <v>2</v>
      </c>
      <c r="X15" s="455">
        <f>60+6.54</f>
        <v>66.54</v>
      </c>
      <c r="Y15" s="10">
        <f>IF(X15&gt;0,X15)</f>
        <v>66.54</v>
      </c>
      <c r="Z15" s="457">
        <f>IF(Y15=FALSE,0,RANK(Y15,Y$6:Y$53,1))</f>
        <v>3</v>
      </c>
      <c r="AA15" s="455"/>
      <c r="AB15" s="10" t="b">
        <f>IF(AA15&gt;0,AA15)</f>
        <v>0</v>
      </c>
      <c r="AC15" s="457">
        <f>IF(AB15=FALSE,0,RANK(AB15,AB$6:AB$53,1))</f>
        <v>0</v>
      </c>
      <c r="AD15" s="6"/>
      <c r="AE15" s="459" t="str">
        <f>LOOKUP("School D",'TEAM NAMES &amp; EVENTS'!B12:B35,'TEAM NAMES &amp; EVENTS'!F12:F27)</f>
        <v>D</v>
      </c>
      <c r="AF15" s="468" t="str">
        <f>LOOKUP("School D",'TEAM NAMES &amp; EVENTS'!$B$12:$B$35,'TEAM NAMES &amp; EVENTS'!$E$12:$E$27)</f>
        <v>St.Edwards</v>
      </c>
      <c r="AG15" s="28"/>
      <c r="AH15" s="7">
        <v>1</v>
      </c>
      <c r="AI15" s="74">
        <v>4</v>
      </c>
      <c r="AJ15" s="17">
        <f>IF(AI15+AI16+AI17&gt;0,AI15+AI16+AI17)</f>
        <v>12.25</v>
      </c>
      <c r="AK15" s="9">
        <f>AI15+AI16+AI17</f>
        <v>12.25</v>
      </c>
      <c r="AL15" s="78">
        <v>41</v>
      </c>
      <c r="AM15" s="17">
        <f>IF(AL15+AL16+AL17&gt;0,AL15+AL16+AL17)</f>
        <v>128</v>
      </c>
      <c r="AN15" s="9">
        <f>AL15+AL16+AL17</f>
        <v>128</v>
      </c>
      <c r="AO15" s="74">
        <v>1.6</v>
      </c>
      <c r="AP15" s="17">
        <f>IF(AO15+AO16+AO17&gt;0,AO15+AO16+AO17)</f>
        <v>4.52</v>
      </c>
      <c r="AQ15" s="9">
        <f>AO15+AO16+AO17</f>
        <v>4.52</v>
      </c>
      <c r="AR15" s="74"/>
      <c r="AS15" s="17" t="b">
        <f>IF(AR15+AR16+AR17&gt;0,AR15+AR16+AR17)</f>
        <v>0</v>
      </c>
      <c r="AT15" s="9">
        <f>AR15+AR16+AR17</f>
        <v>0</v>
      </c>
      <c r="AU15" s="78"/>
      <c r="AV15" s="17" t="b">
        <f>IF(AU15+AU16+AU17&gt;0,AU15+AU16+AU17)</f>
        <v>0</v>
      </c>
      <c r="AW15" s="9">
        <f>AU15+AU16+AU17</f>
        <v>0</v>
      </c>
      <c r="AX15" s="74">
        <v>7</v>
      </c>
      <c r="AY15" s="17">
        <f>IF(AX15+AX16+AX17&gt;0,AX15+AX16+AX17)</f>
        <v>20</v>
      </c>
      <c r="AZ15" s="9">
        <f>AX15+AX16+AX17</f>
        <v>20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60"/>
      <c r="D16" s="470"/>
      <c r="E16" s="28"/>
      <c r="F16" s="455"/>
      <c r="G16" s="10"/>
      <c r="H16" s="458"/>
      <c r="I16" s="455"/>
      <c r="J16" s="10"/>
      <c r="K16" s="458"/>
      <c r="L16" s="455"/>
      <c r="M16" s="10"/>
      <c r="N16" s="458"/>
      <c r="O16" s="455"/>
      <c r="P16" s="10"/>
      <c r="Q16" s="458"/>
      <c r="R16" s="455"/>
      <c r="S16" s="10"/>
      <c r="T16" s="458"/>
      <c r="U16" s="455"/>
      <c r="V16" s="10"/>
      <c r="W16" s="458"/>
      <c r="X16" s="455"/>
      <c r="Y16" s="10"/>
      <c r="Z16" s="458"/>
      <c r="AA16" s="455"/>
      <c r="AB16" s="10"/>
      <c r="AC16" s="458"/>
      <c r="AD16" s="6"/>
      <c r="AE16" s="460"/>
      <c r="AF16" s="468"/>
      <c r="AG16" s="28"/>
      <c r="AH16" s="7">
        <v>2</v>
      </c>
      <c r="AI16" s="72">
        <v>3.5</v>
      </c>
      <c r="AJ16" s="11"/>
      <c r="AK16" s="12">
        <f>IF(AJ15=FALSE,0,RANK(AJ15,AJ$6:AJ$53,))</f>
        <v>3</v>
      </c>
      <c r="AL16" s="76">
        <v>44</v>
      </c>
      <c r="AM16" s="11"/>
      <c r="AN16" s="12">
        <f>IF(AM15=FALSE,0,RANK(AM15,AM$6:AM$53,))</f>
        <v>1</v>
      </c>
      <c r="AO16" s="72">
        <v>1.24</v>
      </c>
      <c r="AP16" s="11"/>
      <c r="AQ16" s="12">
        <f>IF(AP15=FALSE,0,RANK(AP15,AP$6:AP$53,))</f>
        <v>1</v>
      </c>
      <c r="AR16" s="72"/>
      <c r="AS16" s="11"/>
      <c r="AT16" s="12">
        <f>IF(AS15=FALSE,0,RANK(AS15,AS$6:AS$53,))</f>
        <v>0</v>
      </c>
      <c r="AU16" s="76"/>
      <c r="AV16" s="11"/>
      <c r="AW16" s="12">
        <f>IF(AV15=FALSE,0,RANK(AV15,AV$6:AV$53,))</f>
        <v>0</v>
      </c>
      <c r="AX16" s="72">
        <v>7.5</v>
      </c>
      <c r="AY16" s="11"/>
      <c r="AZ16" s="12">
        <f>IF(AY15=FALSE,0,RANK(AY15,AY$6:AY$53,))</f>
        <v>2</v>
      </c>
      <c r="BA16" s="72"/>
      <c r="BB16" s="11"/>
      <c r="BC16" s="12">
        <f>IF(BB15=FALSE,0,RANK(BB15,BB$6:BB$53,))</f>
        <v>0</v>
      </c>
      <c r="BD16" s="72"/>
      <c r="BE16" s="11"/>
      <c r="BF16" s="12">
        <f>IF(BE15=FALSE,0,RANK(BE15,BE$6:BE$53,))</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61"/>
      <c r="D17" s="471"/>
      <c r="E17" s="29"/>
      <c r="F17" s="456"/>
      <c r="G17" s="13"/>
      <c r="H17" s="14">
        <f>IF(H15=0,0,(LOOKUP(H15,'TEAM NAMES &amp; EVENTS'!$L$12:$L$27,'TEAM NAMES &amp; EVENTS'!$M$12:$M$27)))</f>
        <v>22</v>
      </c>
      <c r="I17" s="456"/>
      <c r="J17" s="13"/>
      <c r="K17" s="14">
        <f>IF(K15=0,0,(LOOKUP(K15,'TEAM NAMES &amp; EVENTS'!$L$12:$L$27,'TEAM NAMES &amp; EVENTS'!$M$12:$M$27)))</f>
        <v>16</v>
      </c>
      <c r="L17" s="456"/>
      <c r="M17" s="13"/>
      <c r="N17" s="14">
        <f>IF(N15=0,0,(LOOKUP(N15,'TEAM NAMES &amp; EVENTS'!$L$12:$L$27,'TEAM NAMES &amp; EVENTS'!$M$12:$M$27)))</f>
        <v>20</v>
      </c>
      <c r="O17" s="456"/>
      <c r="P17" s="13"/>
      <c r="Q17" s="14">
        <f>IF(Q15=0,0,(LOOKUP(Q15,'TEAM NAMES &amp; EVENTS'!$L$12:$L$27,'TEAM NAMES &amp; EVENTS'!$M$12:$M$27)))</f>
        <v>0</v>
      </c>
      <c r="R17" s="456"/>
      <c r="S17" s="13"/>
      <c r="T17" s="14">
        <f>IF(T15=0,0,(LOOKUP(T15,'TEAM NAMES &amp; EVENTS'!$L$12:$L$27,'TEAM NAMES &amp; EVENTS'!$M$12:$M$27)))</f>
        <v>0</v>
      </c>
      <c r="U17" s="456"/>
      <c r="V17" s="13"/>
      <c r="W17" s="14">
        <f>IF(W15=0,0,(LOOKUP(W15,'TEAM NAMES &amp; EVENTS'!$L$12:$L$27,'TEAM NAMES &amp; EVENTS'!$M$12:$M$27)))</f>
        <v>22</v>
      </c>
      <c r="X17" s="456"/>
      <c r="Y17" s="13"/>
      <c r="Z17" s="14">
        <f>IF(Z15=0,0,(LOOKUP(Z15,'TEAM NAMES &amp; EVENTS'!$L$12:$L$27,'TEAM NAMES &amp; EVENTS'!$M$12:$M$27)))</f>
        <v>20</v>
      </c>
      <c r="AA17" s="456"/>
      <c r="AB17" s="13"/>
      <c r="AC17" s="14">
        <f>IF(AC15=0,0,(LOOKUP(AC15,'TEAM NAMES &amp; EVENTS'!$L$12:$L$27,'TEAM NAMES &amp; EVENTS'!$M$12:$M$27)))</f>
        <v>0</v>
      </c>
      <c r="AD17" s="6"/>
      <c r="AE17" s="461"/>
      <c r="AF17" s="469"/>
      <c r="AG17" s="29"/>
      <c r="AH17" s="7">
        <v>3</v>
      </c>
      <c r="AI17" s="73">
        <v>4.75</v>
      </c>
      <c r="AJ17" s="15"/>
      <c r="AK17" s="16">
        <f>IF(AK16=0,0,(LOOKUP(AK16,'TEAM NAMES &amp; EVENTS'!$L$12:$L$27,'TEAM NAMES &amp; EVENTS'!$M$12:$M$27)))</f>
        <v>20</v>
      </c>
      <c r="AL17" s="77">
        <v>43</v>
      </c>
      <c r="AM17" s="15"/>
      <c r="AN17" s="16">
        <f>IF(AN16=0,0,(LOOKUP(AN16,'TEAM NAMES &amp; EVENTS'!$L$12:$L$27,'TEAM NAMES &amp; EVENTS'!$M$12:$M$27)))</f>
        <v>24</v>
      </c>
      <c r="AO17" s="73">
        <v>1.68</v>
      </c>
      <c r="AP17" s="15"/>
      <c r="AQ17" s="16">
        <f>IF(AQ16=0,0,(LOOKUP(AQ16,'TEAM NAMES &amp; EVENTS'!$L$12:$L$27,'TEAM NAMES &amp; EVENTS'!$M$12:$M$27)))</f>
        <v>24</v>
      </c>
      <c r="AR17" s="73"/>
      <c r="AS17" s="15"/>
      <c r="AT17" s="16">
        <f>IF(AT16=0,0,(LOOKUP(AT16,'TEAM NAMES &amp; EVENTS'!$L$12:$L$27,'TEAM NAMES &amp; EVENTS'!$M$12:$M$27)))</f>
        <v>0</v>
      </c>
      <c r="AU17" s="77"/>
      <c r="AV17" s="15"/>
      <c r="AW17" s="16">
        <f>IF(AW16=0,0,(LOOKUP(AW16,'TEAM NAMES &amp; EVENTS'!$L$12:$L$27,'TEAM NAMES &amp; EVENTS'!$M$12:$M$27)))</f>
        <v>0</v>
      </c>
      <c r="AX17" s="73">
        <v>5.5</v>
      </c>
      <c r="AY17" s="15"/>
      <c r="AZ17" s="16">
        <f>IF(AZ16=0,0,(LOOKUP(AZ16,'TEAM NAMES &amp; EVENTS'!$L$12:$L$27,'TEAM NAMES &amp; EVENTS'!$M$12:$M$27)))</f>
        <v>22</v>
      </c>
      <c r="BA17" s="73"/>
      <c r="BB17" s="15"/>
      <c r="BC17" s="16">
        <f>IF(BC16=0,0,(LOOKUP(BC16,'TEAM NAMES &amp; EVENTS'!$L$12:$L$27,'TEAM NAMES &amp; EVENTS'!$M$12:$M$27)))</f>
        <v>0</v>
      </c>
      <c r="BD17" s="73"/>
      <c r="BE17" s="15"/>
      <c r="BF17" s="16">
        <f>IF(BF16=0,0,(LOOKUP(BF16,'TEAM NAMES &amp; EVENTS'!$L$12:$L$27,'TEAM NAMES &amp; EVENTS'!$M$12:$M$27)))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59" t="str">
        <f>LOOKUP("School E",'TEAM NAMES &amp; EVENTS'!B12:B35,'TEAM NAMES &amp; EVENTS'!F12:F27)</f>
        <v>E </v>
      </c>
      <c r="D18" s="465" t="str">
        <f>LOOKUP("School E",'TEAM NAMES &amp; EVENTS'!$B$12:$B$35,'TEAM NAMES &amp; EVENTS'!$E$12:$E$27)</f>
        <v>High View</v>
      </c>
      <c r="E18" s="30"/>
      <c r="F18" s="455">
        <v>117.18</v>
      </c>
      <c r="G18" s="10">
        <f>IF(F18&gt;0,F18)</f>
        <v>117.18</v>
      </c>
      <c r="H18" s="457">
        <f>IF(G18=FALSE,0,RANK(G18,G$6:G$53,1))</f>
        <v>3</v>
      </c>
      <c r="I18" s="455">
        <v>32.57</v>
      </c>
      <c r="J18" s="10">
        <f>IF(I18&gt;0,I18)</f>
        <v>32.57</v>
      </c>
      <c r="K18" s="457">
        <f>IF(J18=FALSE,0,RANK(J18,J$6:J$53,1))</f>
        <v>2</v>
      </c>
      <c r="L18" s="455">
        <v>66.06</v>
      </c>
      <c r="M18" s="10">
        <f>IF(L18&gt;0,L18)</f>
        <v>66.06</v>
      </c>
      <c r="N18" s="457">
        <f>IF(M18=FALSE,0,RANK(M18,M$6:M$53,1))</f>
        <v>4</v>
      </c>
      <c r="O18" s="455"/>
      <c r="P18" s="10" t="b">
        <f>IF(O18&gt;0,O18)</f>
        <v>0</v>
      </c>
      <c r="Q18" s="457">
        <f>IF(P18=FALSE,0,RANK(P18,P$6:P$53,1))</f>
        <v>0</v>
      </c>
      <c r="R18" s="455"/>
      <c r="S18" s="10" t="b">
        <f>IF(R18&gt;0,R18)</f>
        <v>0</v>
      </c>
      <c r="T18" s="457">
        <f>IF(S18=FALSE,0,RANK(S18,S$6:S$53,1))</f>
        <v>0</v>
      </c>
      <c r="U18" s="455">
        <v>67.52</v>
      </c>
      <c r="V18" s="10">
        <f>IF(U18&gt;0,U18)</f>
        <v>67.52</v>
      </c>
      <c r="W18" s="457">
        <f>IF(V18=FALSE,0,RANK(V18,V$6:V$53,1))</f>
        <v>3</v>
      </c>
      <c r="X18" s="455">
        <f>60+19.14</f>
        <v>79.14</v>
      </c>
      <c r="Y18" s="10">
        <f>IF(X18&gt;0,X18)</f>
        <v>79.14</v>
      </c>
      <c r="Z18" s="457">
        <f>IF(Y18=FALSE,0,RANK(Y18,Y$6:Y$53,1))</f>
        <v>10</v>
      </c>
      <c r="AA18" s="455"/>
      <c r="AB18" s="10" t="b">
        <f>IF(AA18&gt;0,AA18)</f>
        <v>0</v>
      </c>
      <c r="AC18" s="457">
        <f>IF(AB18=FALSE,0,RANK(AB18,AB$6:AB$53,1))</f>
        <v>0</v>
      </c>
      <c r="AD18" s="6"/>
      <c r="AE18" s="459" t="str">
        <f>LOOKUP("School E",'TEAM NAMES &amp; EVENTS'!B12:B35,'TEAM NAMES &amp; EVENTS'!F12:F27)</f>
        <v>E </v>
      </c>
      <c r="AF18" s="462" t="str">
        <f>LOOKUP("School E",'TEAM NAMES &amp; EVENTS'!$B$12:$B$35,'TEAM NAMES &amp; EVENTS'!$E$12:$E$27)</f>
        <v>High View</v>
      </c>
      <c r="AG18" s="30"/>
      <c r="AH18" s="7">
        <v>1</v>
      </c>
      <c r="AI18" s="74">
        <v>2.75</v>
      </c>
      <c r="AJ18" s="17">
        <f>IF(AI18+AI19+AI20&gt;0,AI18+AI19+AI20)</f>
        <v>8.75</v>
      </c>
      <c r="AK18" s="9">
        <f>AI18+AI19+AI20</f>
        <v>8.75</v>
      </c>
      <c r="AL18" s="78">
        <v>47</v>
      </c>
      <c r="AM18" s="17">
        <f>IF(AL18+AL19+AL20&gt;0,AL18+AL19+AL20)</f>
        <v>115</v>
      </c>
      <c r="AN18" s="9">
        <f>AL18+AL19+AL20</f>
        <v>115</v>
      </c>
      <c r="AO18" s="74">
        <v>1.52</v>
      </c>
      <c r="AP18" s="17">
        <f>IF(AO18+AO19+AO20&gt;0,AO18+AO19+AO20)</f>
        <v>4.16</v>
      </c>
      <c r="AQ18" s="9">
        <f>AO18+AO19+AO20</f>
        <v>4.16</v>
      </c>
      <c r="AR18" s="74"/>
      <c r="AS18" s="17" t="b">
        <f>IF(AR18+AR19+AR20&gt;0,AR18+AR19+AR20)</f>
        <v>0</v>
      </c>
      <c r="AT18" s="9">
        <f>AR18+AR19+AR20</f>
        <v>0</v>
      </c>
      <c r="AU18" s="78"/>
      <c r="AV18" s="17" t="b">
        <f>IF(AU18+AU19+AU20&gt;0,AU18+AU19+AU20)</f>
        <v>0</v>
      </c>
      <c r="AW18" s="9">
        <f>AU18+AU19+AU20</f>
        <v>0</v>
      </c>
      <c r="AX18" s="74">
        <v>5</v>
      </c>
      <c r="AY18" s="17">
        <f>IF(AX18+AX19+AX20&gt;0,AX18+AX19+AX20)</f>
        <v>13.5</v>
      </c>
      <c r="AZ18" s="9">
        <f>AX18+AX19+AX20</f>
        <v>13.5</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60"/>
      <c r="D19" s="466"/>
      <c r="E19" s="30"/>
      <c r="F19" s="455"/>
      <c r="G19" s="10"/>
      <c r="H19" s="458"/>
      <c r="I19" s="455"/>
      <c r="J19" s="10"/>
      <c r="K19" s="458"/>
      <c r="L19" s="455"/>
      <c r="M19" s="10"/>
      <c r="N19" s="458"/>
      <c r="O19" s="455"/>
      <c r="P19" s="10"/>
      <c r="Q19" s="458"/>
      <c r="R19" s="455"/>
      <c r="S19" s="10"/>
      <c r="T19" s="458"/>
      <c r="U19" s="455"/>
      <c r="V19" s="10"/>
      <c r="W19" s="458"/>
      <c r="X19" s="455"/>
      <c r="Y19" s="10"/>
      <c r="Z19" s="458"/>
      <c r="AA19" s="455"/>
      <c r="AB19" s="10"/>
      <c r="AC19" s="458"/>
      <c r="AD19" s="6"/>
      <c r="AE19" s="460"/>
      <c r="AF19" s="463"/>
      <c r="AG19" s="30"/>
      <c r="AH19" s="7">
        <v>2</v>
      </c>
      <c r="AI19" s="72">
        <v>2.75</v>
      </c>
      <c r="AJ19" s="11"/>
      <c r="AK19" s="12">
        <f>IF(AJ18=FALSE,0,RANK(AJ18,AJ$6:AJ$53,))</f>
        <v>9</v>
      </c>
      <c r="AL19" s="76">
        <v>32</v>
      </c>
      <c r="AM19" s="11"/>
      <c r="AN19" s="12">
        <f>IF(AM18=FALSE,0,RANK(AM18,AM$6:AM$53,))</f>
        <v>2</v>
      </c>
      <c r="AO19" s="72">
        <v>1.14</v>
      </c>
      <c r="AP19" s="11"/>
      <c r="AQ19" s="12">
        <f>IF(AP18=FALSE,0,RANK(AP18,AP$6:AP$53,))</f>
        <v>3</v>
      </c>
      <c r="AR19" s="72"/>
      <c r="AS19" s="11"/>
      <c r="AT19" s="12">
        <f>IF(AS18=FALSE,0,RANK(AS18,AS$6:AS$53,))</f>
        <v>0</v>
      </c>
      <c r="AU19" s="76"/>
      <c r="AV19" s="11"/>
      <c r="AW19" s="12">
        <f>IF(AV18=FALSE,0,RANK(AV18,AV$6:AV$53,))</f>
        <v>0</v>
      </c>
      <c r="AX19" s="72">
        <v>3</v>
      </c>
      <c r="AY19" s="11"/>
      <c r="AZ19" s="12">
        <f>IF(AY18=FALSE,0,RANK(AY18,AY$6:AY$53,))</f>
        <v>9</v>
      </c>
      <c r="BA19" s="72"/>
      <c r="BB19" s="11"/>
      <c r="BC19" s="12">
        <f>IF(BB18=FALSE,0,RANK(BB18,BB$6:BB$53,))</f>
        <v>0</v>
      </c>
      <c r="BD19" s="72"/>
      <c r="BE19" s="11"/>
      <c r="BF19" s="12">
        <f>IF(BE18=FALSE,0,RANK(BE18,BE$6:BE$53,))</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61"/>
      <c r="D20" s="467"/>
      <c r="E20" s="31"/>
      <c r="F20" s="456"/>
      <c r="G20" s="13"/>
      <c r="H20" s="14">
        <f>IF(H18=0,0,(LOOKUP(H18,'TEAM NAMES &amp; EVENTS'!$L$12:$L$27,'TEAM NAMES &amp; EVENTS'!$M$12:$M$27)))</f>
        <v>20</v>
      </c>
      <c r="I20" s="456"/>
      <c r="J20" s="13"/>
      <c r="K20" s="14">
        <f>IF(K18=0,0,(LOOKUP(K18,'TEAM NAMES &amp; EVENTS'!$L$12:$L$27,'TEAM NAMES &amp; EVENTS'!$M$12:$M$27)))</f>
        <v>22</v>
      </c>
      <c r="L20" s="456"/>
      <c r="M20" s="13"/>
      <c r="N20" s="14">
        <f>IF(N18=0,0,(LOOKUP(N18,'TEAM NAMES &amp; EVENTS'!$L$12:$L$27,'TEAM NAMES &amp; EVENTS'!$M$12:$M$27)))</f>
        <v>18</v>
      </c>
      <c r="O20" s="456"/>
      <c r="P20" s="13"/>
      <c r="Q20" s="14">
        <f>IF(Q18=0,0,(LOOKUP(Q18,'TEAM NAMES &amp; EVENTS'!$L$12:$L$27,'TEAM NAMES &amp; EVENTS'!$M$12:$M$27)))</f>
        <v>0</v>
      </c>
      <c r="R20" s="456"/>
      <c r="S20" s="13"/>
      <c r="T20" s="14">
        <f>IF(T18=0,0,(LOOKUP(T18,'TEAM NAMES &amp; EVENTS'!$L$12:$L$27,'TEAM NAMES &amp; EVENTS'!$M$12:$M$27)))</f>
        <v>0</v>
      </c>
      <c r="U20" s="456"/>
      <c r="V20" s="13"/>
      <c r="W20" s="14">
        <f>IF(W18=0,0,(LOOKUP(W18,'TEAM NAMES &amp; EVENTS'!$L$12:$L$27,'TEAM NAMES &amp; EVENTS'!$M$12:$M$27)))</f>
        <v>20</v>
      </c>
      <c r="X20" s="456"/>
      <c r="Y20" s="13"/>
      <c r="Z20" s="14">
        <f>IF(Z18=0,0,(LOOKUP(Z18,'TEAM NAMES &amp; EVENTS'!$L$12:$L$27,'TEAM NAMES &amp; EVENTS'!$M$12:$M$27)))</f>
        <v>6</v>
      </c>
      <c r="AA20" s="456"/>
      <c r="AB20" s="13"/>
      <c r="AC20" s="14">
        <f>IF(AC18=0,0,(LOOKUP(AC18,'TEAM NAMES &amp; EVENTS'!$L$12:$L$27,'TEAM NAMES &amp; EVENTS'!$M$12:$M$27)))</f>
        <v>0</v>
      </c>
      <c r="AD20" s="6"/>
      <c r="AE20" s="461"/>
      <c r="AF20" s="464"/>
      <c r="AG20" s="31"/>
      <c r="AH20" s="7">
        <v>3</v>
      </c>
      <c r="AI20" s="73">
        <v>3.25</v>
      </c>
      <c r="AJ20" s="15"/>
      <c r="AK20" s="16">
        <f>IF(AK19=0,0,(LOOKUP(AK19,'TEAM NAMES &amp; EVENTS'!$L$12:$L$27,'TEAM NAMES &amp; EVENTS'!$M$12:$M$27)))</f>
        <v>8</v>
      </c>
      <c r="AL20" s="77">
        <v>36</v>
      </c>
      <c r="AM20" s="15"/>
      <c r="AN20" s="16">
        <f>IF(AN19=0,0,(LOOKUP(AN19,'TEAM NAMES &amp; EVENTS'!$L$12:$L$27,'TEAM NAMES &amp; EVENTS'!$M$12:$M$27)))</f>
        <v>22</v>
      </c>
      <c r="AO20" s="73">
        <v>1.5</v>
      </c>
      <c r="AP20" s="15"/>
      <c r="AQ20" s="16">
        <f>IF(AQ19=0,0,(LOOKUP(AQ19,'TEAM NAMES &amp; EVENTS'!$L$12:$L$27,'TEAM NAMES &amp; EVENTS'!$M$12:$M$27)))</f>
        <v>20</v>
      </c>
      <c r="AR20" s="73"/>
      <c r="AS20" s="15"/>
      <c r="AT20" s="16">
        <f>IF(AT19=0,0,(LOOKUP(AT19,'TEAM NAMES &amp; EVENTS'!$L$12:$L$27,'TEAM NAMES &amp; EVENTS'!$M$12:$M$27)))</f>
        <v>0</v>
      </c>
      <c r="AU20" s="77"/>
      <c r="AV20" s="15"/>
      <c r="AW20" s="16">
        <f>IF(AW19=0,0,(LOOKUP(AW19,'TEAM NAMES &amp; EVENTS'!$L$12:$L$27,'TEAM NAMES &amp; EVENTS'!$M$12:$M$27)))</f>
        <v>0</v>
      </c>
      <c r="AX20" s="73">
        <v>5.5</v>
      </c>
      <c r="AY20" s="15"/>
      <c r="AZ20" s="16">
        <f>IF(AZ19=0,0,(LOOKUP(AZ19,'TEAM NAMES &amp; EVENTS'!$L$12:$L$27,'TEAM NAMES &amp; EVENTS'!$M$12:$M$27)))</f>
        <v>8</v>
      </c>
      <c r="BA20" s="73"/>
      <c r="BB20" s="15"/>
      <c r="BC20" s="16">
        <f>IF(BC19=0,0,(LOOKUP(BC19,'TEAM NAMES &amp; EVENTS'!$L$12:$L$27,'TEAM NAMES &amp; EVENTS'!$M$12:$M$27)))</f>
        <v>0</v>
      </c>
      <c r="BD20" s="73"/>
      <c r="BE20" s="15"/>
      <c r="BF20" s="16">
        <f>IF(BF19=0,0,(LOOKUP(BF19,'TEAM NAMES &amp; EVENTS'!$L$12:$L$27,'TEAM NAMES &amp; EVENTS'!$M$12:$M$27)))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60">
        <f>LOOKUP("School F",'TEAM NAMES &amp; EVENTS'!B12:B35,'TEAM NAMES &amp; EVENTS'!F12:F27)</f>
        <v>0</v>
      </c>
      <c r="D21" s="465">
        <f>LOOKUP("School F",'TEAM NAMES &amp; EVENTS'!$B$12:$B$35,'TEAM NAMES &amp; EVENTS'!$E$12:$E$27)</f>
        <v>0</v>
      </c>
      <c r="E21" s="30"/>
      <c r="F21" s="455"/>
      <c r="G21" s="10" t="b">
        <f>IF(F21&gt;0,F21)</f>
        <v>0</v>
      </c>
      <c r="H21" s="457">
        <f>IF(G21=FALSE,0,RANK(G21,G$6:G$53,1))</f>
        <v>0</v>
      </c>
      <c r="I21" s="455"/>
      <c r="J21" s="10" t="b">
        <f>IF(I21&gt;0,I21)</f>
        <v>0</v>
      </c>
      <c r="K21" s="457">
        <f>IF(J21=FALSE,0,RANK(J21,J$6:J$53,1))</f>
        <v>0</v>
      </c>
      <c r="L21" s="455"/>
      <c r="M21" s="10" t="b">
        <f>IF(L21&gt;0,L21)</f>
        <v>0</v>
      </c>
      <c r="N21" s="457">
        <f>IF(M21=FALSE,0,RANK(M21,M$6:M$53,1))</f>
        <v>0</v>
      </c>
      <c r="O21" s="455"/>
      <c r="P21" s="10" t="b">
        <f>IF(O21&gt;0,O21)</f>
        <v>0</v>
      </c>
      <c r="Q21" s="457">
        <f>IF(P21=FALSE,0,RANK(P21,P$6:P$53,1))</f>
        <v>0</v>
      </c>
      <c r="R21" s="455"/>
      <c r="S21" s="10" t="b">
        <f>IF(R21&gt;0,R21)</f>
        <v>0</v>
      </c>
      <c r="T21" s="457">
        <f>IF(S21=FALSE,0,RANK(S21,S$6:S$53,1))</f>
        <v>0</v>
      </c>
      <c r="U21" s="455"/>
      <c r="V21" s="10" t="b">
        <f>IF(U21&gt;0,U21)</f>
        <v>0</v>
      </c>
      <c r="W21" s="457">
        <f>IF(V21=FALSE,0,RANK(V21,V$6:V$53,1))</f>
        <v>0</v>
      </c>
      <c r="X21" s="455"/>
      <c r="Y21" s="10" t="b">
        <f>IF(X21&gt;0,X21)</f>
        <v>0</v>
      </c>
      <c r="Z21" s="457">
        <f>IF(Y21=FALSE,0,RANK(Y21,Y$6:Y$53,1))</f>
        <v>0</v>
      </c>
      <c r="AA21" s="455"/>
      <c r="AB21" s="10" t="b">
        <f>IF(AA21&gt;0,AA21)</f>
        <v>0</v>
      </c>
      <c r="AC21" s="457">
        <f>IF(AB21=FALSE,0,RANK(AB21,AB$6:AB$53,1))</f>
        <v>0</v>
      </c>
      <c r="AD21" s="6"/>
      <c r="AE21" s="459">
        <f>LOOKUP("School F",'TEAM NAMES &amp; EVENTS'!B12:B35,'TEAM NAMES &amp; EVENTS'!F12:F27)</f>
        <v>0</v>
      </c>
      <c r="AF21" s="462">
        <f>LOOKUP("School F",'TEAM NAMES &amp; EVENTS'!$B$12:$B$35,'TEAM NAMES &amp; EVENTS'!$E$12:$E$27)</f>
        <v>0</v>
      </c>
      <c r="AG21" s="30"/>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60"/>
      <c r="D22" s="466"/>
      <c r="E22" s="30"/>
      <c r="F22" s="455"/>
      <c r="G22" s="10"/>
      <c r="H22" s="458"/>
      <c r="I22" s="455"/>
      <c r="J22" s="10"/>
      <c r="K22" s="458"/>
      <c r="L22" s="455"/>
      <c r="M22" s="10"/>
      <c r="N22" s="458"/>
      <c r="O22" s="455"/>
      <c r="P22" s="10"/>
      <c r="Q22" s="458"/>
      <c r="R22" s="455"/>
      <c r="S22" s="10"/>
      <c r="T22" s="458"/>
      <c r="U22" s="455"/>
      <c r="V22" s="10"/>
      <c r="W22" s="458"/>
      <c r="X22" s="455"/>
      <c r="Y22" s="10"/>
      <c r="Z22" s="458"/>
      <c r="AA22" s="455"/>
      <c r="AB22" s="10"/>
      <c r="AC22" s="458"/>
      <c r="AD22" s="6"/>
      <c r="AE22" s="460"/>
      <c r="AF22" s="463"/>
      <c r="AG22" s="30"/>
      <c r="AH22" s="7">
        <v>2</v>
      </c>
      <c r="AI22" s="72"/>
      <c r="AJ22" s="11"/>
      <c r="AK22" s="12">
        <f>IF(AJ21=FALSE,0,RANK(AJ21,AJ$6:AJ$53,))</f>
        <v>0</v>
      </c>
      <c r="AL22" s="76"/>
      <c r="AM22" s="11"/>
      <c r="AN22" s="12">
        <f>IF(AM21=FALSE,0,RANK(AM21,AM$6:AM$53,))</f>
        <v>0</v>
      </c>
      <c r="AO22" s="72"/>
      <c r="AP22" s="11"/>
      <c r="AQ22" s="12">
        <f>IF(AP21=FALSE,0,RANK(AP21,AP$6:AP$53,))</f>
        <v>0</v>
      </c>
      <c r="AR22" s="72"/>
      <c r="AS22" s="11"/>
      <c r="AT22" s="12">
        <f>IF(AS21=FALSE,0,RANK(AS21,AS$6:AS$53,))</f>
        <v>0</v>
      </c>
      <c r="AU22" s="76"/>
      <c r="AV22" s="11"/>
      <c r="AW22" s="12">
        <f>IF(AV21=FALSE,0,RANK(AV21,AV$6:AV$53,))</f>
        <v>0</v>
      </c>
      <c r="AX22" s="72"/>
      <c r="AY22" s="11"/>
      <c r="AZ22" s="12">
        <f>IF(AY21=FALSE,0,RANK(AY21,AY$6:AY$53,))</f>
        <v>0</v>
      </c>
      <c r="BA22" s="72"/>
      <c r="BB22" s="11"/>
      <c r="BC22" s="12">
        <f>IF(BB21=FALSE,0,RANK(BB21,BB$6:BB$53,))</f>
        <v>0</v>
      </c>
      <c r="BD22" s="72"/>
      <c r="BE22" s="11"/>
      <c r="BF22" s="12">
        <f>IF(BE21=FALSE,0,RANK(BE21,BE$6:BE$53,))</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61"/>
      <c r="D23" s="467"/>
      <c r="E23" s="31"/>
      <c r="F23" s="456"/>
      <c r="G23" s="13"/>
      <c r="H23" s="14">
        <f>IF(H21=0,0,(LOOKUP(H21,'TEAM NAMES &amp; EVENTS'!$L$12:$L$27,'TEAM NAMES &amp; EVENTS'!$M$12:$M$27)))</f>
        <v>0</v>
      </c>
      <c r="I23" s="456"/>
      <c r="J23" s="13"/>
      <c r="K23" s="14">
        <f>IF(K21=0,0,(LOOKUP(K21,'TEAM NAMES &amp; EVENTS'!$L$12:$L$27,'TEAM NAMES &amp; EVENTS'!$M$12:$M$27)))</f>
        <v>0</v>
      </c>
      <c r="L23" s="456"/>
      <c r="M23" s="13"/>
      <c r="N23" s="14">
        <f>IF(N21=0,0,(LOOKUP(N21,'TEAM NAMES &amp; EVENTS'!$L$12:$L$27,'TEAM NAMES &amp; EVENTS'!$M$12:$M$27)))</f>
        <v>0</v>
      </c>
      <c r="O23" s="456"/>
      <c r="P23" s="13"/>
      <c r="Q23" s="14">
        <f>IF(Q21=0,0,(LOOKUP(Q21,'TEAM NAMES &amp; EVENTS'!$L$12:$L$27,'TEAM NAMES &amp; EVENTS'!$M$12:$M$27)))</f>
        <v>0</v>
      </c>
      <c r="R23" s="456"/>
      <c r="S23" s="13"/>
      <c r="T23" s="14">
        <f>IF(T21=0,0,(LOOKUP(T21,'TEAM NAMES &amp; EVENTS'!$L$12:$L$27,'TEAM NAMES &amp; EVENTS'!$M$12:$M$27)))</f>
        <v>0</v>
      </c>
      <c r="U23" s="456"/>
      <c r="V23" s="13"/>
      <c r="W23" s="14">
        <f>IF(W21=0,0,(LOOKUP(W21,'TEAM NAMES &amp; EVENTS'!$L$12:$L$27,'TEAM NAMES &amp; EVENTS'!$M$12:$M$27)))</f>
        <v>0</v>
      </c>
      <c r="X23" s="456"/>
      <c r="Y23" s="13"/>
      <c r="Z23" s="14">
        <f>IF(Z21=0,0,(LOOKUP(Z21,'TEAM NAMES &amp; EVENTS'!$L$12:$L$27,'TEAM NAMES &amp; EVENTS'!$M$12:$M$27)))</f>
        <v>0</v>
      </c>
      <c r="AA23" s="456"/>
      <c r="AB23" s="13"/>
      <c r="AC23" s="14">
        <f>IF(AC21=0,0,(LOOKUP(AC21,'TEAM NAMES &amp; EVENTS'!$L$12:$L$27,'TEAM NAMES &amp; EVENTS'!$M$12:$M$27)))</f>
        <v>0</v>
      </c>
      <c r="AD23" s="6"/>
      <c r="AE23" s="461"/>
      <c r="AF23" s="464"/>
      <c r="AG23" s="31"/>
      <c r="AH23" s="7">
        <v>3</v>
      </c>
      <c r="AI23" s="73"/>
      <c r="AJ23" s="15"/>
      <c r="AK23" s="16">
        <f>IF(AK22=0,0,(LOOKUP(AK22,'TEAM NAMES &amp; EVENTS'!$L$12:$L$27,'TEAM NAMES &amp; EVENTS'!$M$12:$M$27)))</f>
        <v>0</v>
      </c>
      <c r="AL23" s="77"/>
      <c r="AM23" s="15"/>
      <c r="AN23" s="16">
        <f>IF(AN22=0,0,(LOOKUP(AN22,'TEAM NAMES &amp; EVENTS'!$L$12:$L$27,'TEAM NAMES &amp; EVENTS'!$M$12:$M$27)))</f>
        <v>0</v>
      </c>
      <c r="AO23" s="73"/>
      <c r="AP23" s="15"/>
      <c r="AQ23" s="16">
        <f>IF(AQ22=0,0,(LOOKUP(AQ22,'TEAM NAMES &amp; EVENTS'!$L$12:$L$27,'TEAM NAMES &amp; EVENTS'!$M$12:$M$27)))</f>
        <v>0</v>
      </c>
      <c r="AR23" s="73"/>
      <c r="AS23" s="15"/>
      <c r="AT23" s="16">
        <f>IF(AT22=0,0,(LOOKUP(AT22,'TEAM NAMES &amp; EVENTS'!$L$12:$L$27,'TEAM NAMES &amp; EVENTS'!$M$12:$M$27)))</f>
        <v>0</v>
      </c>
      <c r="AU23" s="77"/>
      <c r="AV23" s="15"/>
      <c r="AW23" s="16">
        <f>IF(AW22=0,0,(LOOKUP(AW22,'TEAM NAMES &amp; EVENTS'!$L$12:$L$27,'TEAM NAMES &amp; EVENTS'!$M$12:$M$27)))</f>
        <v>0</v>
      </c>
      <c r="AX23" s="73"/>
      <c r="AY23" s="15"/>
      <c r="AZ23" s="16">
        <f>IF(AZ22=0,0,(LOOKUP(AZ22,'TEAM NAMES &amp; EVENTS'!$L$12:$L$27,'TEAM NAMES &amp; EVENTS'!$M$12:$M$27)))</f>
        <v>0</v>
      </c>
      <c r="BA23" s="73"/>
      <c r="BB23" s="15"/>
      <c r="BC23" s="16">
        <f>IF(BC22=0,0,(LOOKUP(BC22,'TEAM NAMES &amp; EVENTS'!$L$12:$L$27,'TEAM NAMES &amp; EVENTS'!$M$12:$M$27)))</f>
        <v>0</v>
      </c>
      <c r="BD23" s="73"/>
      <c r="BE23" s="15"/>
      <c r="BF23" s="16">
        <f>IF(BF22=0,0,(LOOKUP(BF22,'TEAM NAMES &amp; EVENTS'!$L$12:$L$27,'TEAM NAMES &amp; EVENTS'!$M$12:$M$27)))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60" t="str">
        <f>LOOKUP("School G",'TEAM NAMES &amp; EVENTS'!B12:B35,'TEAM NAMES &amp; EVENTS'!F12:F27)</f>
        <v>G </v>
      </c>
      <c r="D24" s="465" t="str">
        <f>LOOKUP("School G",'TEAM NAMES &amp; EVENTS'!$B$12:$B$35,'TEAM NAMES &amp; EVENTS'!$E$12:$E$27)</f>
        <v>Laira Green</v>
      </c>
      <c r="E24" s="30"/>
      <c r="F24" s="455">
        <v>153.25</v>
      </c>
      <c r="G24" s="10">
        <f>IF(F24&gt;0,F24)</f>
        <v>153.25</v>
      </c>
      <c r="H24" s="457">
        <f>IF(G24=FALSE,0,RANK(G24,G$6:G$53,1))</f>
        <v>10</v>
      </c>
      <c r="I24" s="455">
        <v>33.62</v>
      </c>
      <c r="J24" s="10">
        <f>IF(I24&gt;0,I24)</f>
        <v>33.62</v>
      </c>
      <c r="K24" s="457">
        <f>IF(J24=FALSE,0,RANK(J24,J$6:J$53,1))</f>
        <v>4</v>
      </c>
      <c r="L24" s="455">
        <v>92.47</v>
      </c>
      <c r="M24" s="10">
        <f>IF(L24&gt;0,L24)</f>
        <v>92.47</v>
      </c>
      <c r="N24" s="457">
        <f>IF(M24=FALSE,0,RANK(M24,M$6:M$53,1))</f>
        <v>10</v>
      </c>
      <c r="O24" s="455"/>
      <c r="P24" s="10" t="b">
        <f>IF(O24&gt;0,O24)</f>
        <v>0</v>
      </c>
      <c r="Q24" s="457">
        <f>IF(P24=FALSE,0,RANK(P24,P$6:P$53,1))</f>
        <v>0</v>
      </c>
      <c r="R24" s="455"/>
      <c r="S24" s="10" t="b">
        <f>IF(R24&gt;0,R24)</f>
        <v>0</v>
      </c>
      <c r="T24" s="457">
        <f>IF(S24=FALSE,0,RANK(S24,S$6:S$53,1))</f>
        <v>0</v>
      </c>
      <c r="U24" s="455">
        <v>74.21</v>
      </c>
      <c r="V24" s="10">
        <f>IF(U24&gt;0,U24)</f>
        <v>74.21</v>
      </c>
      <c r="W24" s="457">
        <f>IF(V24=FALSE,0,RANK(V24,V$6:V$53,1))</f>
        <v>9</v>
      </c>
      <c r="X24" s="455">
        <f>60+18.9</f>
        <v>78.9</v>
      </c>
      <c r="Y24" s="10">
        <f>IF(X24&gt;0,X24)</f>
        <v>78.9</v>
      </c>
      <c r="Z24" s="457">
        <f>IF(Y24=FALSE,0,RANK(Y24,Y$6:Y$53,1))</f>
        <v>9</v>
      </c>
      <c r="AA24" s="455"/>
      <c r="AB24" s="10" t="b">
        <f>IF(AA24&gt;0,AA24)</f>
        <v>0</v>
      </c>
      <c r="AC24" s="457">
        <f>IF(AB24=FALSE,0,RANK(AB24,AB$6:AB$53,1))</f>
        <v>0</v>
      </c>
      <c r="AD24" s="6"/>
      <c r="AE24" s="459" t="str">
        <f>LOOKUP("School G",'TEAM NAMES &amp; EVENTS'!B12:B35,'TEAM NAMES &amp; EVENTS'!F12:F27)</f>
        <v>G </v>
      </c>
      <c r="AF24" s="462" t="str">
        <f>LOOKUP("School G",'TEAM NAMES &amp; EVENTS'!$B$12:$B$35,'TEAM NAMES &amp; EVENTS'!$E$12:$E$27)</f>
        <v>Laira Green</v>
      </c>
      <c r="AG24" s="30"/>
      <c r="AH24" s="7">
        <v>1</v>
      </c>
      <c r="AI24" s="74">
        <v>3.5</v>
      </c>
      <c r="AJ24" s="17">
        <f>IF(AI24+AI25+AI26&gt;0,AI24+AI25+AI26)</f>
        <v>9.5</v>
      </c>
      <c r="AK24" s="9">
        <f>AI24+AI25+AI26</f>
        <v>9.5</v>
      </c>
      <c r="AL24" s="78">
        <v>31</v>
      </c>
      <c r="AM24" s="17">
        <f>IF(AL24+AL25+AL26&gt;0,AL24+AL25+AL26)</f>
        <v>73</v>
      </c>
      <c r="AN24" s="9">
        <f>AL24+AL25+AL26</f>
        <v>73</v>
      </c>
      <c r="AO24" s="74">
        <v>1.4</v>
      </c>
      <c r="AP24" s="17">
        <f>IF(AO24+AO25+AO26&gt;0,AO24+AO25+AO26)</f>
        <v>3.4</v>
      </c>
      <c r="AQ24" s="9">
        <f>AO24+AO25+AO26</f>
        <v>3.4</v>
      </c>
      <c r="AR24" s="74"/>
      <c r="AS24" s="17" t="b">
        <f>IF(AR24+AR25+AR26&gt;0,AR24+AR25+AR26)</f>
        <v>0</v>
      </c>
      <c r="AT24" s="9">
        <f>AR24+AR25+AR26</f>
        <v>0</v>
      </c>
      <c r="AU24" s="78"/>
      <c r="AV24" s="17" t="b">
        <f>IF(AU24+AU25+AU26&gt;0,AU24+AU25+AU26)</f>
        <v>0</v>
      </c>
      <c r="AW24" s="9">
        <f>AU24+AU25+AU26</f>
        <v>0</v>
      </c>
      <c r="AX24" s="74">
        <v>3</v>
      </c>
      <c r="AY24" s="17">
        <f>IF(AX24+AX25+AX26&gt;0,AX24+AX25+AX26)</f>
        <v>16.5</v>
      </c>
      <c r="AZ24" s="9">
        <f>AX24+AX25+AX26</f>
        <v>16.5</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60"/>
      <c r="D25" s="466"/>
      <c r="E25" s="30"/>
      <c r="F25" s="455"/>
      <c r="G25" s="10"/>
      <c r="H25" s="458"/>
      <c r="I25" s="455"/>
      <c r="J25" s="10"/>
      <c r="K25" s="458"/>
      <c r="L25" s="455"/>
      <c r="M25" s="10"/>
      <c r="N25" s="458"/>
      <c r="O25" s="455"/>
      <c r="P25" s="10"/>
      <c r="Q25" s="458"/>
      <c r="R25" s="455"/>
      <c r="S25" s="10"/>
      <c r="T25" s="458"/>
      <c r="U25" s="455"/>
      <c r="V25" s="10"/>
      <c r="W25" s="458"/>
      <c r="X25" s="455"/>
      <c r="Y25" s="10"/>
      <c r="Z25" s="458"/>
      <c r="AA25" s="455"/>
      <c r="AB25" s="10"/>
      <c r="AC25" s="458"/>
      <c r="AD25" s="6"/>
      <c r="AE25" s="460"/>
      <c r="AF25" s="463"/>
      <c r="AG25" s="30"/>
      <c r="AH25" s="7">
        <v>2</v>
      </c>
      <c r="AI25" s="72">
        <v>3</v>
      </c>
      <c r="AJ25" s="11"/>
      <c r="AK25" s="12">
        <f>IF(AJ24=FALSE,0,RANK(AJ24,AJ$6:AJ$53,))</f>
        <v>7</v>
      </c>
      <c r="AL25" s="76">
        <v>21</v>
      </c>
      <c r="AM25" s="11"/>
      <c r="AN25" s="12">
        <f>IF(AM24=FALSE,0,RANK(AM24,AM$6:AM$53,))</f>
        <v>10</v>
      </c>
      <c r="AO25" s="72">
        <v>1</v>
      </c>
      <c r="AP25" s="11"/>
      <c r="AQ25" s="12">
        <f>IF(AP24=FALSE,0,RANK(AP24,AP$6:AP$53,))</f>
        <v>10</v>
      </c>
      <c r="AR25" s="72"/>
      <c r="AS25" s="11"/>
      <c r="AT25" s="12">
        <f>IF(AS24=FALSE,0,RANK(AS24,AS$6:AS$53,))</f>
        <v>0</v>
      </c>
      <c r="AU25" s="76"/>
      <c r="AV25" s="11"/>
      <c r="AW25" s="12">
        <f>IF(AV24=FALSE,0,RANK(AV24,AV$6:AV$53,))</f>
        <v>0</v>
      </c>
      <c r="AX25" s="72">
        <v>6</v>
      </c>
      <c r="AY25" s="11"/>
      <c r="AZ25" s="12">
        <f>IF(AY24=FALSE,0,RANK(AY24,AY$6:AY$53,))</f>
        <v>4</v>
      </c>
      <c r="BA25" s="72"/>
      <c r="BB25" s="11"/>
      <c r="BC25" s="12">
        <f>IF(BB24=FALSE,0,RANK(BB24,BB$6:BB$53,))</f>
        <v>0</v>
      </c>
      <c r="BD25" s="72"/>
      <c r="BE25" s="11"/>
      <c r="BF25" s="12">
        <f>IF(BE24=FALSE,0,RANK(BE24,BE$6:BE$53,))</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61"/>
      <c r="D26" s="467"/>
      <c r="E26" s="31"/>
      <c r="F26" s="456"/>
      <c r="G26" s="13"/>
      <c r="H26" s="14">
        <f>IF(H24=0,0,(LOOKUP(H24,'TEAM NAMES &amp; EVENTS'!$L$12:$L$27,'TEAM NAMES &amp; EVENTS'!$M$12:$M$27)))</f>
        <v>6</v>
      </c>
      <c r="I26" s="456"/>
      <c r="J26" s="13"/>
      <c r="K26" s="14">
        <f>IF(K24=0,0,(LOOKUP(K24,'TEAM NAMES &amp; EVENTS'!$L$12:$L$27,'TEAM NAMES &amp; EVENTS'!$M$12:$M$27)))</f>
        <v>18</v>
      </c>
      <c r="L26" s="456"/>
      <c r="M26" s="13"/>
      <c r="N26" s="14">
        <f>IF(N24=0,0,(LOOKUP(N24,'TEAM NAMES &amp; EVENTS'!$L$12:$L$27,'TEAM NAMES &amp; EVENTS'!$M$12:$M$27)))</f>
        <v>6</v>
      </c>
      <c r="O26" s="456"/>
      <c r="P26" s="13"/>
      <c r="Q26" s="14">
        <f>IF(Q24=0,0,(LOOKUP(Q24,'TEAM NAMES &amp; EVENTS'!$L$12:$L$27,'TEAM NAMES &amp; EVENTS'!$M$12:$M$27)))</f>
        <v>0</v>
      </c>
      <c r="R26" s="456"/>
      <c r="S26" s="13"/>
      <c r="T26" s="14">
        <f>IF(T24=0,0,(LOOKUP(T24,'TEAM NAMES &amp; EVENTS'!$L$12:$L$27,'TEAM NAMES &amp; EVENTS'!$M$12:$M$27)))</f>
        <v>0</v>
      </c>
      <c r="U26" s="456"/>
      <c r="V26" s="13"/>
      <c r="W26" s="14">
        <f>IF(W24=0,0,(LOOKUP(W24,'TEAM NAMES &amp; EVENTS'!$L$12:$L$27,'TEAM NAMES &amp; EVENTS'!$M$12:$M$27)))</f>
        <v>8</v>
      </c>
      <c r="X26" s="456"/>
      <c r="Y26" s="13"/>
      <c r="Z26" s="14">
        <f>IF(Z24=0,0,(LOOKUP(Z24,'TEAM NAMES &amp; EVENTS'!$L$12:$L$27,'TEAM NAMES &amp; EVENTS'!$M$12:$M$27)))</f>
        <v>8</v>
      </c>
      <c r="AA26" s="456"/>
      <c r="AB26" s="13"/>
      <c r="AC26" s="14">
        <f>IF(AC24=0,0,(LOOKUP(AC24,'TEAM NAMES &amp; EVENTS'!$L$12:$L$27,'TEAM NAMES &amp; EVENTS'!$M$12:$M$27)))</f>
        <v>0</v>
      </c>
      <c r="AD26" s="6"/>
      <c r="AE26" s="461"/>
      <c r="AF26" s="464"/>
      <c r="AG26" s="31"/>
      <c r="AH26" s="7">
        <v>3</v>
      </c>
      <c r="AI26" s="73">
        <v>3</v>
      </c>
      <c r="AJ26" s="15"/>
      <c r="AK26" s="16">
        <f>IF(AK25=0,0,(LOOKUP(AK25,'TEAM NAMES &amp; EVENTS'!$L$12:$L$27,'TEAM NAMES &amp; EVENTS'!$M$12:$M$27)))</f>
        <v>12</v>
      </c>
      <c r="AL26" s="77">
        <v>21</v>
      </c>
      <c r="AM26" s="15"/>
      <c r="AN26" s="16">
        <f>IF(AN25=0,0,(LOOKUP(AN25,'TEAM NAMES &amp; EVENTS'!$L$12:$L$27,'TEAM NAMES &amp; EVENTS'!$M$12:$M$27)))</f>
        <v>6</v>
      </c>
      <c r="AO26" s="73">
        <v>1</v>
      </c>
      <c r="AP26" s="15"/>
      <c r="AQ26" s="16">
        <f>IF(AQ25=0,0,(LOOKUP(AQ25,'TEAM NAMES &amp; EVENTS'!$L$12:$L$27,'TEAM NAMES &amp; EVENTS'!$M$12:$M$27)))</f>
        <v>6</v>
      </c>
      <c r="AR26" s="73"/>
      <c r="AS26" s="15"/>
      <c r="AT26" s="16">
        <f>IF(AT25=0,0,(LOOKUP(AT25,'TEAM NAMES &amp; EVENTS'!$L$12:$L$27,'TEAM NAMES &amp; EVENTS'!$M$12:$M$27)))</f>
        <v>0</v>
      </c>
      <c r="AU26" s="77"/>
      <c r="AV26" s="15"/>
      <c r="AW26" s="16">
        <f>IF(AW25=0,0,(LOOKUP(AW25,'TEAM NAMES &amp; EVENTS'!$L$12:$L$27,'TEAM NAMES &amp; EVENTS'!$M$12:$M$27)))</f>
        <v>0</v>
      </c>
      <c r="AX26" s="73">
        <v>7.5</v>
      </c>
      <c r="AY26" s="15"/>
      <c r="AZ26" s="16">
        <f>IF(AZ25=0,0,(LOOKUP(AZ25,'TEAM NAMES &amp; EVENTS'!$L$12:$L$27,'TEAM NAMES &amp; EVENTS'!$M$12:$M$27)))</f>
        <v>18</v>
      </c>
      <c r="BA26" s="73"/>
      <c r="BB26" s="15"/>
      <c r="BC26" s="16">
        <f>IF(BC25=0,0,(LOOKUP(BC25,'TEAM NAMES &amp; EVENTS'!$L$12:$L$27,'TEAM NAMES &amp; EVENTS'!$M$12:$M$27)))</f>
        <v>0</v>
      </c>
      <c r="BD26" s="73"/>
      <c r="BE26" s="15"/>
      <c r="BF26" s="16">
        <f>IF(BF25=0,0,(LOOKUP(BF25,'TEAM NAMES &amp; EVENTS'!$L$12:$L$27,'TEAM NAMES &amp; EVENTS'!$M$12:$M$27)))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60" t="str">
        <f>LOOKUP("School H",'TEAM NAMES &amp; EVENTS'!B12:B35,'TEAM NAMES &amp; EVENTS'!F12:F27)</f>
        <v>H</v>
      </c>
      <c r="D27" s="465" t="str">
        <f>LOOKUP("School H",'TEAM NAMES &amp; EVENTS'!$B$12:$B$35,'TEAM NAMES &amp; EVENTS'!$E$12:$E$27)</f>
        <v>Goosewell</v>
      </c>
      <c r="E27" s="30"/>
      <c r="F27" s="455">
        <v>127.37</v>
      </c>
      <c r="G27" s="10">
        <f>IF(F27&gt;0,F27)</f>
        <v>127.37</v>
      </c>
      <c r="H27" s="457">
        <f>IF(G27=FALSE,0,RANK(G27,G$6:G$53,1))</f>
        <v>6</v>
      </c>
      <c r="I27" s="455">
        <v>36.44</v>
      </c>
      <c r="J27" s="10">
        <f>IF(I27&gt;0,I27)</f>
        <v>36.44</v>
      </c>
      <c r="K27" s="457">
        <f>IF(J27=FALSE,0,RANK(J27,J$6:J$53,1))</f>
        <v>6</v>
      </c>
      <c r="L27" s="455">
        <v>69.5</v>
      </c>
      <c r="M27" s="10">
        <f>IF(L27&gt;0,L27)</f>
        <v>69.5</v>
      </c>
      <c r="N27" s="457">
        <f>IF(M27=FALSE,0,RANK(M27,M$6:M$53,1))</f>
        <v>5</v>
      </c>
      <c r="O27" s="455"/>
      <c r="P27" s="10" t="b">
        <f>IF(O27&gt;0,O27)</f>
        <v>0</v>
      </c>
      <c r="Q27" s="457">
        <f>IF(P27=FALSE,0,RANK(P27,P$6:P$53,1))</f>
        <v>0</v>
      </c>
      <c r="R27" s="455"/>
      <c r="S27" s="10" t="b">
        <f>IF(R27&gt;0,R27)</f>
        <v>0</v>
      </c>
      <c r="T27" s="457">
        <f>IF(S27=FALSE,0,RANK(S27,S$6:S$53,1))</f>
        <v>0</v>
      </c>
      <c r="U27" s="455">
        <v>71.07</v>
      </c>
      <c r="V27" s="10">
        <f>IF(U27&gt;0,U27)</f>
        <v>71.07</v>
      </c>
      <c r="W27" s="457">
        <f>IF(V27=FALSE,0,RANK(V27,V$6:V$53,1))</f>
        <v>6</v>
      </c>
      <c r="X27" s="455">
        <f>60+12.22</f>
        <v>72.22</v>
      </c>
      <c r="Y27" s="10">
        <f>IF(X27&gt;0,X27)</f>
        <v>72.22</v>
      </c>
      <c r="Z27" s="457">
        <f>IF(Y27=FALSE,0,RANK(Y27,Y$6:Y$53,1))</f>
        <v>6</v>
      </c>
      <c r="AA27" s="455"/>
      <c r="AB27" s="10" t="b">
        <f>IF(AA27&gt;0,AA27)</f>
        <v>0</v>
      </c>
      <c r="AC27" s="457">
        <f>IF(AB27=FALSE,0,RANK(AB27,AB$6:AB$53,1))</f>
        <v>0</v>
      </c>
      <c r="AD27" s="6"/>
      <c r="AE27" s="459" t="str">
        <f>LOOKUP("School H",'TEAM NAMES &amp; EVENTS'!B12:B35,'TEAM NAMES &amp; EVENTS'!F12:F27)</f>
        <v>H</v>
      </c>
      <c r="AF27" s="462" t="str">
        <f>LOOKUP("School H",'TEAM NAMES &amp; EVENTS'!$B$12:$B$35,'TEAM NAMES &amp; EVENTS'!$E$12:$E$27)</f>
        <v>Goosewell</v>
      </c>
      <c r="AG27" s="30"/>
      <c r="AH27" s="7">
        <v>1</v>
      </c>
      <c r="AI27" s="74">
        <v>3.25</v>
      </c>
      <c r="AJ27" s="17">
        <f>IF(AI27+AI28+AI29&gt;0,AI27+AI28+AI29)</f>
        <v>8.75</v>
      </c>
      <c r="AK27" s="9">
        <f>AI27+AI28+AI29</f>
        <v>8.75</v>
      </c>
      <c r="AL27" s="78">
        <v>36</v>
      </c>
      <c r="AM27" s="17">
        <f>IF(AL27+AL28+AL29&gt;0,AL27+AL28+AL29)</f>
        <v>82</v>
      </c>
      <c r="AN27" s="9">
        <f>AL27+AL28+AL29</f>
        <v>82</v>
      </c>
      <c r="AO27" s="74">
        <v>1.34</v>
      </c>
      <c r="AP27" s="17">
        <f>IF(AO27+AO28+AO29&gt;0,AO27+AO28+AO29)</f>
        <v>3.74</v>
      </c>
      <c r="AQ27" s="9">
        <f>AO27+AO28+AO29</f>
        <v>3.74</v>
      </c>
      <c r="AR27" s="74"/>
      <c r="AS27" s="17" t="b">
        <f>IF(AR27+AR28+AR29&gt;0,AR27+AR28+AR29)</f>
        <v>0</v>
      </c>
      <c r="AT27" s="9">
        <f>AR27+AR28+AR29</f>
        <v>0</v>
      </c>
      <c r="AU27" s="78"/>
      <c r="AV27" s="17" t="b">
        <f>IF(AU27+AU28+AU29&gt;0,AU27+AU28+AU29)</f>
        <v>0</v>
      </c>
      <c r="AW27" s="9">
        <f>AU27+AU28+AU29</f>
        <v>0</v>
      </c>
      <c r="AX27" s="74">
        <v>4.5</v>
      </c>
      <c r="AY27" s="17">
        <f>IF(AX27+AX28+AX29&gt;0,AX27+AX28+AX29)</f>
        <v>12.75</v>
      </c>
      <c r="AZ27" s="9">
        <f>AX27+AX28+AX29</f>
        <v>12.75</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60"/>
      <c r="D28" s="466"/>
      <c r="E28" s="30"/>
      <c r="F28" s="455"/>
      <c r="G28" s="10"/>
      <c r="H28" s="458"/>
      <c r="I28" s="455"/>
      <c r="J28" s="10"/>
      <c r="K28" s="458"/>
      <c r="L28" s="455"/>
      <c r="M28" s="10"/>
      <c r="N28" s="458"/>
      <c r="O28" s="455"/>
      <c r="P28" s="10"/>
      <c r="Q28" s="458"/>
      <c r="R28" s="455"/>
      <c r="S28" s="10"/>
      <c r="T28" s="458"/>
      <c r="U28" s="455"/>
      <c r="V28" s="10"/>
      <c r="W28" s="458"/>
      <c r="X28" s="455"/>
      <c r="Y28" s="10"/>
      <c r="Z28" s="458"/>
      <c r="AA28" s="455"/>
      <c r="AB28" s="10"/>
      <c r="AC28" s="458"/>
      <c r="AD28" s="6"/>
      <c r="AE28" s="460"/>
      <c r="AF28" s="463"/>
      <c r="AG28" s="30"/>
      <c r="AH28" s="7">
        <v>2</v>
      </c>
      <c r="AI28" s="72">
        <v>3</v>
      </c>
      <c r="AJ28" s="11"/>
      <c r="AK28" s="12">
        <f>IF(AJ27=FALSE,0,RANK(AJ27,AJ$6:AJ$53,))</f>
        <v>9</v>
      </c>
      <c r="AL28" s="76">
        <v>25</v>
      </c>
      <c r="AM28" s="11"/>
      <c r="AN28" s="12">
        <f>IF(AM27=FALSE,0,RANK(AM27,AM$6:AM$53,))</f>
        <v>8</v>
      </c>
      <c r="AO28" s="72">
        <v>1.2</v>
      </c>
      <c r="AP28" s="11"/>
      <c r="AQ28" s="12">
        <f>IF(AP27=FALSE,0,RANK(AP27,AP$6:AP$53,))</f>
        <v>8</v>
      </c>
      <c r="AR28" s="72"/>
      <c r="AS28" s="11"/>
      <c r="AT28" s="12">
        <f>IF(AS27=FALSE,0,RANK(AS27,AS$6:AS$53,))</f>
        <v>0</v>
      </c>
      <c r="AU28" s="76"/>
      <c r="AV28" s="11"/>
      <c r="AW28" s="12">
        <f>IF(AV27=FALSE,0,RANK(AV27,AV$6:AV$53,))</f>
        <v>0</v>
      </c>
      <c r="AX28" s="72">
        <v>4.5</v>
      </c>
      <c r="AY28" s="11"/>
      <c r="AZ28" s="12">
        <f>IF(AY27=FALSE,0,RANK(AY27,AY$6:AY$53,))</f>
        <v>10</v>
      </c>
      <c r="BA28" s="72"/>
      <c r="BB28" s="11"/>
      <c r="BC28" s="12">
        <f>IF(BB27=FALSE,0,RANK(BB27,BB$6:BB$53,))</f>
        <v>0</v>
      </c>
      <c r="BD28" s="72"/>
      <c r="BE28" s="11"/>
      <c r="BF28" s="12">
        <f>IF(BE27=FALSE,0,RANK(BE27,BE$6:BE$53,))</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61"/>
      <c r="D29" s="467"/>
      <c r="E29" s="31"/>
      <c r="F29" s="456"/>
      <c r="G29" s="13"/>
      <c r="H29" s="14">
        <f>IF(H27=0,0,(LOOKUP(H27,'TEAM NAMES &amp; EVENTS'!$L$12:$L$27,'TEAM NAMES &amp; EVENTS'!$M$12:$M$27)))</f>
        <v>14</v>
      </c>
      <c r="I29" s="456"/>
      <c r="J29" s="13"/>
      <c r="K29" s="14">
        <f>IF(K27=0,0,(LOOKUP(K27,'TEAM NAMES &amp; EVENTS'!$L$12:$L$27,'TEAM NAMES &amp; EVENTS'!$M$12:$M$27)))</f>
        <v>14</v>
      </c>
      <c r="L29" s="456"/>
      <c r="M29" s="13"/>
      <c r="N29" s="14">
        <f>IF(N27=0,0,(LOOKUP(N27,'TEAM NAMES &amp; EVENTS'!$L$12:$L$27,'TEAM NAMES &amp; EVENTS'!$M$12:$M$27)))</f>
        <v>16</v>
      </c>
      <c r="O29" s="456"/>
      <c r="P29" s="13"/>
      <c r="Q29" s="14">
        <f>IF(Q27=0,0,(LOOKUP(Q27,'TEAM NAMES &amp; EVENTS'!$L$12:$L$27,'TEAM NAMES &amp; EVENTS'!$M$12:$M$27)))</f>
        <v>0</v>
      </c>
      <c r="R29" s="456"/>
      <c r="S29" s="13"/>
      <c r="T29" s="14">
        <f>IF(T27=0,0,(LOOKUP(T27,'TEAM NAMES &amp; EVENTS'!$L$12:$L$27,'TEAM NAMES &amp; EVENTS'!$M$12:$M$27)))</f>
        <v>0</v>
      </c>
      <c r="U29" s="456"/>
      <c r="V29" s="13"/>
      <c r="W29" s="14">
        <f>IF(W27=0,0,(LOOKUP(W27,'TEAM NAMES &amp; EVENTS'!$L$12:$L$27,'TEAM NAMES &amp; EVENTS'!$M$12:$M$27)))</f>
        <v>14</v>
      </c>
      <c r="X29" s="456"/>
      <c r="Y29" s="13"/>
      <c r="Z29" s="14">
        <f>IF(Z27=0,0,(LOOKUP(Z27,'TEAM NAMES &amp; EVENTS'!$L$12:$L$27,'TEAM NAMES &amp; EVENTS'!$M$12:$M$27)))</f>
        <v>14</v>
      </c>
      <c r="AA29" s="456"/>
      <c r="AB29" s="13"/>
      <c r="AC29" s="14">
        <f>IF(AC27=0,0,(LOOKUP(AC27,'TEAM NAMES &amp; EVENTS'!$L$12:$L$27,'TEAM NAMES &amp; EVENTS'!$M$12:$M$27)))</f>
        <v>0</v>
      </c>
      <c r="AD29" s="6"/>
      <c r="AE29" s="461"/>
      <c r="AF29" s="464"/>
      <c r="AG29" s="31"/>
      <c r="AH29" s="7">
        <v>3</v>
      </c>
      <c r="AI29" s="73">
        <v>2.5</v>
      </c>
      <c r="AJ29" s="15"/>
      <c r="AK29" s="16">
        <f>IF(AK28=0,0,(LOOKUP(AK28,'TEAM NAMES &amp; EVENTS'!$L$12:$L$27,'TEAM NAMES &amp; EVENTS'!$M$12:$M$27)))</f>
        <v>8</v>
      </c>
      <c r="AL29" s="77">
        <v>21</v>
      </c>
      <c r="AM29" s="15"/>
      <c r="AN29" s="16">
        <f>IF(AN28=0,0,(LOOKUP(AN28,'TEAM NAMES &amp; EVENTS'!$L$12:$L$27,'TEAM NAMES &amp; EVENTS'!$M$12:$M$27)))</f>
        <v>10</v>
      </c>
      <c r="AO29" s="73">
        <v>1.2</v>
      </c>
      <c r="AP29" s="15"/>
      <c r="AQ29" s="16">
        <f>IF(AQ28=0,0,(LOOKUP(AQ28,'TEAM NAMES &amp; EVENTS'!$L$12:$L$27,'TEAM NAMES &amp; EVENTS'!$M$12:$M$27)))</f>
        <v>10</v>
      </c>
      <c r="AR29" s="73"/>
      <c r="AS29" s="15"/>
      <c r="AT29" s="16">
        <f>IF(AT28=0,0,(LOOKUP(AT28,'TEAM NAMES &amp; EVENTS'!$L$12:$L$27,'TEAM NAMES &amp; EVENTS'!$M$12:$M$27)))</f>
        <v>0</v>
      </c>
      <c r="AU29" s="77"/>
      <c r="AV29" s="15"/>
      <c r="AW29" s="16">
        <f>IF(AW28=0,0,(LOOKUP(AW28,'TEAM NAMES &amp; EVENTS'!$L$12:$L$27,'TEAM NAMES &amp; EVENTS'!$M$12:$M$27)))</f>
        <v>0</v>
      </c>
      <c r="AX29" s="73">
        <v>3.75</v>
      </c>
      <c r="AY29" s="15"/>
      <c r="AZ29" s="16">
        <f>IF(AZ28=0,0,(LOOKUP(AZ28,'TEAM NAMES &amp; EVENTS'!$L$12:$L$27,'TEAM NAMES &amp; EVENTS'!$M$12:$M$27)))</f>
        <v>6</v>
      </c>
      <c r="BA29" s="73"/>
      <c r="BB29" s="15"/>
      <c r="BC29" s="16">
        <f>IF(BC28=0,0,(LOOKUP(BC28,'TEAM NAMES &amp; EVENTS'!$L$12:$L$27,'TEAM NAMES &amp; EVENTS'!$M$12:$M$27)))</f>
        <v>0</v>
      </c>
      <c r="BD29" s="73"/>
      <c r="BE29" s="15"/>
      <c r="BF29" s="16">
        <f>IF(BF28=0,0,(LOOKUP(BF28,'TEAM NAMES &amp; EVENTS'!$L$12:$L$27,'TEAM NAMES &amp; EVENTS'!$M$12:$M$27)))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19.5" customHeight="1" thickBot="1">
      <c r="A30" s="32"/>
      <c r="B30" s="47"/>
      <c r="C30" s="459" t="str">
        <f>LOOKUP("School I",'TEAM NAMES &amp; EVENTS'!B12:B35,'TEAM NAMES &amp; EVENTS'!F12:F27)</f>
        <v>I</v>
      </c>
      <c r="D30" s="465" t="str">
        <f>LOOKUP("School I",'TEAM NAMES &amp; EVENTS'!$B$12:$B$35,'TEAM NAMES &amp; EVENTS'!$E$12:$E$27)</f>
        <v>St Peters RC</v>
      </c>
      <c r="E30" s="30"/>
      <c r="F30" s="455">
        <v>128.8</v>
      </c>
      <c r="G30" s="10">
        <f>IF(F30&gt;0,F30)</f>
        <v>128.8</v>
      </c>
      <c r="H30" s="457">
        <f>IF(G30=FALSE,0,RANK(G30,G$6:G$53,1))</f>
        <v>7</v>
      </c>
      <c r="I30" s="455">
        <v>39.57</v>
      </c>
      <c r="J30" s="10">
        <f>IF(I30&gt;0,I30)</f>
        <v>39.57</v>
      </c>
      <c r="K30" s="457">
        <f>IF(J30=FALSE,0,RANK(J30,J$6:J$53,1))</f>
        <v>9</v>
      </c>
      <c r="L30" s="455">
        <v>61.82</v>
      </c>
      <c r="M30" s="10">
        <f>IF(L30&gt;0,L30)</f>
        <v>61.82</v>
      </c>
      <c r="N30" s="457">
        <f>IF(M30=FALSE,0,RANK(M30,M$6:M$53,1))</f>
        <v>1</v>
      </c>
      <c r="O30" s="455"/>
      <c r="P30" s="10" t="b">
        <f>IF(O30&gt;0,O30)</f>
        <v>0</v>
      </c>
      <c r="Q30" s="457">
        <f>IF(P30=FALSE,0,RANK(P30,P$6:P$53,1))</f>
        <v>0</v>
      </c>
      <c r="R30" s="455"/>
      <c r="S30" s="10" t="b">
        <f>IF(R30&gt;0,R30)</f>
        <v>0</v>
      </c>
      <c r="T30" s="457">
        <f>IF(S30=FALSE,0,RANK(S30,S$6:S$53,1))</f>
        <v>0</v>
      </c>
      <c r="U30" s="455">
        <v>72.66</v>
      </c>
      <c r="V30" s="10">
        <f>IF(U30&gt;0,U30)</f>
        <v>72.66</v>
      </c>
      <c r="W30" s="457">
        <f>IF(V30=FALSE,0,RANK(V30,V$6:V$53,1))</f>
        <v>8</v>
      </c>
      <c r="X30" s="455">
        <v>66.47</v>
      </c>
      <c r="Y30" s="10">
        <f>IF(X30&gt;0,X30)</f>
        <v>66.47</v>
      </c>
      <c r="Z30" s="457">
        <f>IF(Y30=FALSE,0,RANK(Y30,Y$6:Y$53,1))</f>
        <v>2</v>
      </c>
      <c r="AA30" s="455"/>
      <c r="AB30" s="10" t="b">
        <f>IF(AA30&gt;0,AA30)</f>
        <v>0</v>
      </c>
      <c r="AC30" s="457">
        <f>IF(AB30=FALSE,0,RANK(AB30,AB$6:AB$53,1))</f>
        <v>0</v>
      </c>
      <c r="AD30" s="6"/>
      <c r="AE30" s="459" t="str">
        <f>LOOKUP("School I",'TEAM NAMES &amp; EVENTS'!B12:B35,'TEAM NAMES &amp; EVENTS'!F12:F27)</f>
        <v>I</v>
      </c>
      <c r="AF30" s="465" t="str">
        <f>LOOKUP("School I",'TEAM NAMES &amp; EVENTS'!$B$12:$B$35,'TEAM NAMES &amp; EVENTS'!$E$12:$E$27)</f>
        <v>St Peters RC</v>
      </c>
      <c r="AG30" s="30"/>
      <c r="AH30" s="7">
        <v>1</v>
      </c>
      <c r="AI30" s="74">
        <v>3.75</v>
      </c>
      <c r="AJ30" s="17">
        <f>IF(AI30+AI31+AI32&gt;0,AI30+AI31+AI32)</f>
        <v>10</v>
      </c>
      <c r="AK30" s="9">
        <f>AI30+AI31+AI32</f>
        <v>10</v>
      </c>
      <c r="AL30" s="78">
        <v>35</v>
      </c>
      <c r="AM30" s="17">
        <f>IF(AL30+AL31+AL32&gt;0,AL30+AL31+AL32)</f>
        <v>86</v>
      </c>
      <c r="AN30" s="9">
        <f>AL30+AL31+AL32</f>
        <v>86</v>
      </c>
      <c r="AO30" s="74">
        <v>1.28</v>
      </c>
      <c r="AP30" s="17">
        <f>IF(AO30+AO31+AO32&gt;0,AO30+AO31+AO32)</f>
        <v>4.06</v>
      </c>
      <c r="AQ30" s="9">
        <f>AO30+AO31+AO32</f>
        <v>4.06</v>
      </c>
      <c r="AR30" s="74"/>
      <c r="AS30" s="17" t="b">
        <f>IF(AR30+AR31+AR32&gt;0,AR30+AR31+AR32)</f>
        <v>0</v>
      </c>
      <c r="AT30" s="9">
        <f>AR30+AR31+AR32</f>
        <v>0</v>
      </c>
      <c r="AU30" s="78"/>
      <c r="AV30" s="17" t="b">
        <f>IF(AU30+AU31+AU32&gt;0,AU30+AU31+AU32)</f>
        <v>0</v>
      </c>
      <c r="AW30" s="9">
        <f>AU30+AU31+AU32</f>
        <v>0</v>
      </c>
      <c r="AX30" s="74">
        <v>5</v>
      </c>
      <c r="AY30" s="17">
        <f>IF(AX30+AX31+AX32&gt;0,AX30+AX31+AX32)</f>
        <v>15</v>
      </c>
      <c r="AZ30" s="9">
        <f>AX30+AX31+AX32</f>
        <v>15</v>
      </c>
      <c r="BA30" s="74"/>
      <c r="BB30" s="17" t="b">
        <f>IF(BA30+BA31+BA32&gt;0,BA30+BA31+BA32)</f>
        <v>0</v>
      </c>
      <c r="BC30" s="9">
        <f>BA30+BA31+BA32</f>
        <v>0</v>
      </c>
      <c r="BD30" s="74"/>
      <c r="BE30" s="17" t="b">
        <f>IF(BD30+BD31+BD32&gt;0,BD30+BD31+BD32)</f>
        <v>0</v>
      </c>
      <c r="BF30" s="9">
        <f>BD30+BD31+BD32</f>
        <v>0</v>
      </c>
      <c r="BG30" s="49"/>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9.5" customHeight="1" thickBot="1">
      <c r="A31" s="32"/>
      <c r="B31" s="47"/>
      <c r="C31" s="460"/>
      <c r="D31" s="466"/>
      <c r="E31" s="30"/>
      <c r="F31" s="455"/>
      <c r="G31" s="10"/>
      <c r="H31" s="458"/>
      <c r="I31" s="455"/>
      <c r="J31" s="10"/>
      <c r="K31" s="458"/>
      <c r="L31" s="455"/>
      <c r="M31" s="10"/>
      <c r="N31" s="458"/>
      <c r="O31" s="455"/>
      <c r="P31" s="10"/>
      <c r="Q31" s="458"/>
      <c r="R31" s="455"/>
      <c r="S31" s="10"/>
      <c r="T31" s="458"/>
      <c r="U31" s="455"/>
      <c r="V31" s="10"/>
      <c r="W31" s="458"/>
      <c r="X31" s="455"/>
      <c r="Y31" s="10"/>
      <c r="Z31" s="458"/>
      <c r="AA31" s="455"/>
      <c r="AB31" s="10"/>
      <c r="AC31" s="458"/>
      <c r="AD31" s="6"/>
      <c r="AE31" s="460"/>
      <c r="AF31" s="466"/>
      <c r="AG31" s="30"/>
      <c r="AH31" s="7">
        <v>2</v>
      </c>
      <c r="AI31" s="72">
        <v>2.75</v>
      </c>
      <c r="AJ31" s="11"/>
      <c r="AK31" s="12">
        <f>IF(AJ30=FALSE,0,RANK(AJ30,AJ$6:AJ$53,))</f>
        <v>6</v>
      </c>
      <c r="AL31" s="76">
        <v>31</v>
      </c>
      <c r="AM31" s="11"/>
      <c r="AN31" s="12">
        <f>IF(AM30=FALSE,0,RANK(AM30,AM$6:AM$53,))</f>
        <v>6</v>
      </c>
      <c r="AO31" s="72">
        <v>1.48</v>
      </c>
      <c r="AP31" s="11"/>
      <c r="AQ31" s="12">
        <f>IF(AP30=FALSE,0,RANK(AP30,AP$6:AP$53,))</f>
        <v>4</v>
      </c>
      <c r="AR31" s="72"/>
      <c r="AS31" s="11"/>
      <c r="AT31" s="12">
        <f>IF(AS30=FALSE,0,RANK(AS30,AS$6:AS$53,))</f>
        <v>0</v>
      </c>
      <c r="AU31" s="76"/>
      <c r="AV31" s="11"/>
      <c r="AW31" s="12">
        <f>IF(AV30=FALSE,0,RANK(AV30,AV$6:AV$53,))</f>
        <v>0</v>
      </c>
      <c r="AX31" s="72">
        <v>6</v>
      </c>
      <c r="AY31" s="11"/>
      <c r="AZ31" s="12">
        <f>IF(AY30=FALSE,0,RANK(AY30,AY$6:AY$53,))</f>
        <v>6</v>
      </c>
      <c r="BA31" s="72"/>
      <c r="BB31" s="11"/>
      <c r="BC31" s="12">
        <f>IF(BB30=FALSE,0,RANK(BB30,BB$6:BB$53,))</f>
        <v>0</v>
      </c>
      <c r="BD31" s="72"/>
      <c r="BE31" s="11"/>
      <c r="BF31" s="12">
        <f>IF(BE30=FALSE,0,RANK(BE30,BE$6:BE$53,))</f>
        <v>0</v>
      </c>
      <c r="BG31" s="49"/>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9.5" customHeight="1" thickBot="1">
      <c r="A32" s="32"/>
      <c r="B32" s="47"/>
      <c r="C32" s="461"/>
      <c r="D32" s="467"/>
      <c r="E32" s="31"/>
      <c r="F32" s="456"/>
      <c r="G32" s="13"/>
      <c r="H32" s="14">
        <f>IF(H30=0,0,(LOOKUP(H30,'TEAM NAMES &amp; EVENTS'!$L$12:$L$27,'TEAM NAMES &amp; EVENTS'!$M$12:$M$27)))</f>
        <v>12</v>
      </c>
      <c r="I32" s="456"/>
      <c r="J32" s="13"/>
      <c r="K32" s="14">
        <f>IF(K30=0,0,(LOOKUP(K30,'TEAM NAMES &amp; EVENTS'!$L$12:$L$27,'TEAM NAMES &amp; EVENTS'!$M$12:$M$27)))</f>
        <v>8</v>
      </c>
      <c r="L32" s="456"/>
      <c r="M32" s="13"/>
      <c r="N32" s="14">
        <f>IF(N30=0,0,(LOOKUP(N30,'TEAM NAMES &amp; EVENTS'!$L$12:$L$27,'TEAM NAMES &amp; EVENTS'!$M$12:$M$27)))</f>
        <v>24</v>
      </c>
      <c r="O32" s="456"/>
      <c r="P32" s="13"/>
      <c r="Q32" s="14">
        <f>IF(Q30=0,0,(LOOKUP(Q30,'TEAM NAMES &amp; EVENTS'!$L$12:$L$27,'TEAM NAMES &amp; EVENTS'!$M$12:$M$27)))</f>
        <v>0</v>
      </c>
      <c r="R32" s="456"/>
      <c r="S32" s="13"/>
      <c r="T32" s="14">
        <f>IF(T30=0,0,(LOOKUP(T30,'TEAM NAMES &amp; EVENTS'!$L$12:$L$27,'TEAM NAMES &amp; EVENTS'!$M$12:$M$27)))</f>
        <v>0</v>
      </c>
      <c r="U32" s="456"/>
      <c r="V32" s="13"/>
      <c r="W32" s="14">
        <f>IF(W30=0,0,(LOOKUP(W30,'TEAM NAMES &amp; EVENTS'!$L$12:$L$27,'TEAM NAMES &amp; EVENTS'!$M$12:$M$27)))</f>
        <v>10</v>
      </c>
      <c r="X32" s="456"/>
      <c r="Y32" s="13"/>
      <c r="Z32" s="14">
        <f>IF(Z30=0,0,(LOOKUP(Z30,'TEAM NAMES &amp; EVENTS'!$L$12:$L$27,'TEAM NAMES &amp; EVENTS'!$M$12:$M$27)))</f>
        <v>22</v>
      </c>
      <c r="AA32" s="456"/>
      <c r="AB32" s="13"/>
      <c r="AC32" s="14">
        <f>IF(AC30=0,0,(LOOKUP(AC30,'TEAM NAMES &amp; EVENTS'!$L$12:$L$27,'TEAM NAMES &amp; EVENTS'!$M$12:$M$27)))</f>
        <v>0</v>
      </c>
      <c r="AD32" s="6"/>
      <c r="AE32" s="461"/>
      <c r="AF32" s="467"/>
      <c r="AG32" s="31"/>
      <c r="AH32" s="7">
        <v>3</v>
      </c>
      <c r="AI32" s="73">
        <v>3.5</v>
      </c>
      <c r="AJ32" s="15"/>
      <c r="AK32" s="16">
        <f>IF(AK31=0,0,(LOOKUP(AK31,'TEAM NAMES &amp; EVENTS'!$L$12:$L$27,'TEAM NAMES &amp; EVENTS'!$M$12:$M$27)))</f>
        <v>14</v>
      </c>
      <c r="AL32" s="77">
        <v>20</v>
      </c>
      <c r="AM32" s="15"/>
      <c r="AN32" s="16">
        <f>IF(AN31=0,0,(LOOKUP(AN31,'TEAM NAMES &amp; EVENTS'!$L$12:$L$27,'TEAM NAMES &amp; EVENTS'!$M$12:$M$27)))</f>
        <v>14</v>
      </c>
      <c r="AO32" s="73">
        <v>1.3</v>
      </c>
      <c r="AP32" s="15"/>
      <c r="AQ32" s="16">
        <f>IF(AQ31=0,0,(LOOKUP(AQ31,'TEAM NAMES &amp; EVENTS'!$L$12:$L$27,'TEAM NAMES &amp; EVENTS'!$M$12:$M$27)))</f>
        <v>18</v>
      </c>
      <c r="AR32" s="73"/>
      <c r="AS32" s="15"/>
      <c r="AT32" s="16">
        <f>IF(AT31=0,0,(LOOKUP(AT31,'TEAM NAMES &amp; EVENTS'!$L$12:$L$27,'TEAM NAMES &amp; EVENTS'!$M$12:$M$27)))</f>
        <v>0</v>
      </c>
      <c r="AU32" s="77"/>
      <c r="AV32" s="15"/>
      <c r="AW32" s="16">
        <f>IF(AW31=0,0,(LOOKUP(AW31,'TEAM NAMES &amp; EVENTS'!$L$12:$L$27,'TEAM NAMES &amp; EVENTS'!$M$12:$M$27)))</f>
        <v>0</v>
      </c>
      <c r="AX32" s="73">
        <v>4</v>
      </c>
      <c r="AY32" s="15"/>
      <c r="AZ32" s="16">
        <f>IF(AZ31=0,0,(LOOKUP(AZ31,'TEAM NAMES &amp; EVENTS'!$L$12:$L$27,'TEAM NAMES &amp; EVENTS'!$M$12:$M$27)))</f>
        <v>14</v>
      </c>
      <c r="BA32" s="73"/>
      <c r="BB32" s="15"/>
      <c r="BC32" s="16">
        <f>IF(BC31=0,0,(LOOKUP(BC31,'TEAM NAMES &amp; EVENTS'!$L$12:$L$27,'TEAM NAMES &amp; EVENTS'!$M$12:$M$27)))</f>
        <v>0</v>
      </c>
      <c r="BD32" s="73"/>
      <c r="BE32" s="15"/>
      <c r="BF32" s="16">
        <f>IF(BF31=0,0,(LOOKUP(BF31,'TEAM NAMES &amp; EVENTS'!$L$12:$L$27,'TEAM NAMES &amp; EVENTS'!$M$12:$M$27)))</f>
        <v>0</v>
      </c>
      <c r="BG32" s="49"/>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9.5" customHeight="1" thickBot="1">
      <c r="A33" s="32"/>
      <c r="B33" s="47"/>
      <c r="C33" s="460" t="str">
        <f>LOOKUP("School J",'TEAM NAMES &amp; EVENTS'!B12:B35,'TEAM NAMES &amp; EVENTS'!F12:F27)</f>
        <v>J</v>
      </c>
      <c r="D33" s="465" t="str">
        <f>LOOKUP("School J",'TEAM NAMES &amp; EVENTS'!$B$12:$B$35,'TEAM NAMES &amp; EVENTS'!$E$12:$E$27)</f>
        <v>Mount Street</v>
      </c>
      <c r="E33" s="30"/>
      <c r="F33" s="455">
        <v>141.85</v>
      </c>
      <c r="G33" s="10">
        <f>IF(F33&gt;0,F33)</f>
        <v>141.85</v>
      </c>
      <c r="H33" s="457">
        <f>IF(G33=FALSE,0,RANK(G33,G$6:G$53,1))</f>
        <v>9</v>
      </c>
      <c r="I33" s="455">
        <v>36.74</v>
      </c>
      <c r="J33" s="10">
        <f>IF(I33&gt;0,I33)</f>
        <v>36.74</v>
      </c>
      <c r="K33" s="457">
        <f>IF(J33=FALSE,0,RANK(J33,J$6:J$53,1))</f>
        <v>7</v>
      </c>
      <c r="L33" s="455">
        <v>73.32</v>
      </c>
      <c r="M33" s="10">
        <f>IF(L33&gt;0,L33)</f>
        <v>73.32</v>
      </c>
      <c r="N33" s="457">
        <f>IF(M33=FALSE,0,RANK(M33,M$6:M$53,1))</f>
        <v>6</v>
      </c>
      <c r="O33" s="455"/>
      <c r="P33" s="10" t="b">
        <f>IF(O33&gt;0,O33)</f>
        <v>0</v>
      </c>
      <c r="Q33" s="457">
        <f>IF(P33=FALSE,0,RANK(P33,P$6:P$53,1))</f>
        <v>0</v>
      </c>
      <c r="R33" s="455"/>
      <c r="S33" s="10" t="b">
        <f>IF(R33&gt;0,R33)</f>
        <v>0</v>
      </c>
      <c r="T33" s="457">
        <f>IF(S33=FALSE,0,RANK(S33,S$6:S$53,1))</f>
        <v>0</v>
      </c>
      <c r="U33" s="455">
        <v>70.64</v>
      </c>
      <c r="V33" s="10">
        <f>IF(U33&gt;0,U33)</f>
        <v>70.64</v>
      </c>
      <c r="W33" s="457">
        <f>IF(V33=FALSE,0,RANK(V33,V$6:V$53,1))</f>
        <v>5</v>
      </c>
      <c r="X33" s="455">
        <v>69.66</v>
      </c>
      <c r="Y33" s="10">
        <f>IF(X33&gt;0,X33)</f>
        <v>69.66</v>
      </c>
      <c r="Z33" s="457">
        <f>IF(Y33=FALSE,0,RANK(Y33,Y$6:Y$53,1))</f>
        <v>4</v>
      </c>
      <c r="AA33" s="455"/>
      <c r="AB33" s="10" t="b">
        <f>IF(AA33&gt;0,AA33)</f>
        <v>0</v>
      </c>
      <c r="AC33" s="457">
        <f>IF(AB33=FALSE,0,RANK(AB33,AB$6:AB$53,1))</f>
        <v>0</v>
      </c>
      <c r="AD33" s="6"/>
      <c r="AE33" s="459" t="str">
        <f>LOOKUP("School J",'TEAM NAMES &amp; EVENTS'!B12:B35,'TEAM NAMES &amp; EVENTS'!F12:F27)</f>
        <v>J</v>
      </c>
      <c r="AF33" s="465" t="str">
        <f>LOOKUP("School J",'TEAM NAMES &amp; EVENTS'!$B$12:$B$35,'TEAM NAMES &amp; EVENTS'!$E$12:$E$27)</f>
        <v>Mount Street</v>
      </c>
      <c r="AG33" s="30"/>
      <c r="AH33" s="7">
        <v>1</v>
      </c>
      <c r="AI33" s="74">
        <v>4.25</v>
      </c>
      <c r="AJ33" s="17">
        <f>IF(AI33+AI34+AI35&gt;0,AI33+AI34+AI35)</f>
        <v>11.25</v>
      </c>
      <c r="AK33" s="9">
        <f>AI33+AI34+AI35</f>
        <v>11.25</v>
      </c>
      <c r="AL33" s="78">
        <v>30</v>
      </c>
      <c r="AM33" s="17">
        <f>IF(AL33+AL34+AL35&gt;0,AL33+AL34+AL35)</f>
        <v>81</v>
      </c>
      <c r="AN33" s="9">
        <f>AL33+AL34+AL35</f>
        <v>81</v>
      </c>
      <c r="AO33" s="74">
        <v>1.2</v>
      </c>
      <c r="AP33" s="17">
        <f>IF(AO33+AO34+AO35&gt;0,AO33+AO34+AO35)</f>
        <v>3.4200000000000004</v>
      </c>
      <c r="AQ33" s="9">
        <f>AO33+AO34+AO35</f>
        <v>3.4200000000000004</v>
      </c>
      <c r="AR33" s="74"/>
      <c r="AS33" s="17" t="b">
        <f>IF(AR33+AR34+AR35&gt;0,AR33+AR34+AR35)</f>
        <v>0</v>
      </c>
      <c r="AT33" s="9">
        <f>AR33+AR34+AR35</f>
        <v>0</v>
      </c>
      <c r="AU33" s="78"/>
      <c r="AV33" s="17" t="b">
        <f>IF(AU33+AU34+AU35&gt;0,AU33+AU34+AU35)</f>
        <v>0</v>
      </c>
      <c r="AW33" s="9">
        <f>AU33+AU34+AU35</f>
        <v>0</v>
      </c>
      <c r="AX33" s="74">
        <v>6.5</v>
      </c>
      <c r="AY33" s="17">
        <f>IF(AX33+AX34+AX35&gt;0,AX33+AX34+AX35)</f>
        <v>18</v>
      </c>
      <c r="AZ33" s="9">
        <f>AX33+AX34+AX35</f>
        <v>18</v>
      </c>
      <c r="BA33" s="74"/>
      <c r="BB33" s="17" t="b">
        <f>IF(BA33+BA34+BA35&gt;0,BA33+BA34+BA35)</f>
        <v>0</v>
      </c>
      <c r="BC33" s="9">
        <f>BA33+BA34+BA35</f>
        <v>0</v>
      </c>
      <c r="BD33" s="74"/>
      <c r="BE33" s="17" t="b">
        <f>IF(BD33+BD34+BD35&gt;0,BD33+BD34+BD35)</f>
        <v>0</v>
      </c>
      <c r="BF33" s="9">
        <f>BD33+BD34+BD35</f>
        <v>0</v>
      </c>
      <c r="BG33" s="49"/>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9.5" customHeight="1" thickBot="1">
      <c r="A34" s="32"/>
      <c r="B34" s="47"/>
      <c r="C34" s="460"/>
      <c r="D34" s="466"/>
      <c r="E34" s="30"/>
      <c r="F34" s="455"/>
      <c r="G34" s="10"/>
      <c r="H34" s="458"/>
      <c r="I34" s="455"/>
      <c r="J34" s="10"/>
      <c r="K34" s="458"/>
      <c r="L34" s="455"/>
      <c r="M34" s="10"/>
      <c r="N34" s="458"/>
      <c r="O34" s="455"/>
      <c r="P34" s="10"/>
      <c r="Q34" s="458"/>
      <c r="R34" s="455"/>
      <c r="S34" s="10"/>
      <c r="T34" s="458"/>
      <c r="U34" s="455"/>
      <c r="V34" s="10"/>
      <c r="W34" s="458"/>
      <c r="X34" s="455"/>
      <c r="Y34" s="10"/>
      <c r="Z34" s="458"/>
      <c r="AA34" s="455"/>
      <c r="AB34" s="10"/>
      <c r="AC34" s="458"/>
      <c r="AD34" s="6"/>
      <c r="AE34" s="460"/>
      <c r="AF34" s="466"/>
      <c r="AG34" s="30"/>
      <c r="AH34" s="7">
        <v>2</v>
      </c>
      <c r="AI34" s="72">
        <v>4.25</v>
      </c>
      <c r="AJ34" s="11"/>
      <c r="AK34" s="12">
        <f>IF(AJ33=FALSE,0,RANK(AJ33,AJ$6:AJ$53,))</f>
        <v>4</v>
      </c>
      <c r="AL34" s="76">
        <v>24</v>
      </c>
      <c r="AM34" s="11"/>
      <c r="AN34" s="12">
        <f>IF(AM33=FALSE,0,RANK(AM33,AM$6:AM$53,))</f>
        <v>9</v>
      </c>
      <c r="AO34" s="72">
        <v>1.12</v>
      </c>
      <c r="AP34" s="11"/>
      <c r="AQ34" s="12">
        <f>IF(AP33=FALSE,0,RANK(AP33,AP$6:AP$53,))</f>
        <v>9</v>
      </c>
      <c r="AR34" s="72"/>
      <c r="AS34" s="11"/>
      <c r="AT34" s="12">
        <f>IF(AS33=FALSE,0,RANK(AS33,AS$6:AS$53,))</f>
        <v>0</v>
      </c>
      <c r="AU34" s="76"/>
      <c r="AV34" s="11"/>
      <c r="AW34" s="12">
        <f>IF(AV33=FALSE,0,RANK(AV33,AV$6:AV$53,))</f>
        <v>0</v>
      </c>
      <c r="AX34" s="72">
        <v>6.5</v>
      </c>
      <c r="AY34" s="11"/>
      <c r="AZ34" s="12">
        <f>IF(AY33=FALSE,0,RANK(AY33,AY$6:AY$53,))</f>
        <v>3</v>
      </c>
      <c r="BA34" s="72"/>
      <c r="BB34" s="11"/>
      <c r="BC34" s="12">
        <f>IF(BB33=FALSE,0,RANK(BB33,BB$6:BB$53,))</f>
        <v>0</v>
      </c>
      <c r="BD34" s="72"/>
      <c r="BE34" s="11"/>
      <c r="BF34" s="12">
        <f>IF(BE33=FALSE,0,RANK(BE33,BE$6:BE$53,))</f>
        <v>0</v>
      </c>
      <c r="BG34" s="49"/>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9.5" customHeight="1" thickBot="1">
      <c r="A35" s="32"/>
      <c r="B35" s="47"/>
      <c r="C35" s="461"/>
      <c r="D35" s="467"/>
      <c r="E35" s="31"/>
      <c r="F35" s="456"/>
      <c r="G35" s="13"/>
      <c r="H35" s="14">
        <f>IF(H33=0,0,(LOOKUP(H33,'TEAM NAMES &amp; EVENTS'!$L$12:$L$27,'TEAM NAMES &amp; EVENTS'!$M$12:$M$27)))</f>
        <v>8</v>
      </c>
      <c r="I35" s="456"/>
      <c r="J35" s="13"/>
      <c r="K35" s="14">
        <f>IF(K33=0,0,(LOOKUP(K33,'TEAM NAMES &amp; EVENTS'!$L$12:$L$27,'TEAM NAMES &amp; EVENTS'!$M$12:$M$27)))</f>
        <v>12</v>
      </c>
      <c r="L35" s="456"/>
      <c r="M35" s="13"/>
      <c r="N35" s="14">
        <f>IF(N33=0,0,(LOOKUP(N33,'TEAM NAMES &amp; EVENTS'!$L$12:$L$27,'TEAM NAMES &amp; EVENTS'!$M$12:$M$27)))</f>
        <v>14</v>
      </c>
      <c r="O35" s="456"/>
      <c r="P35" s="13"/>
      <c r="Q35" s="14">
        <f>IF(Q33=0,0,(LOOKUP(Q33,'TEAM NAMES &amp; EVENTS'!$L$12:$L$27,'TEAM NAMES &amp; EVENTS'!$M$12:$M$27)))</f>
        <v>0</v>
      </c>
      <c r="R35" s="456"/>
      <c r="S35" s="13"/>
      <c r="T35" s="14">
        <f>IF(T33=0,0,(LOOKUP(T33,'TEAM NAMES &amp; EVENTS'!$L$12:$L$27,'TEAM NAMES &amp; EVENTS'!$M$12:$M$27)))</f>
        <v>0</v>
      </c>
      <c r="U35" s="456"/>
      <c r="V35" s="13"/>
      <c r="W35" s="14">
        <f>IF(W33=0,0,(LOOKUP(W33,'TEAM NAMES &amp; EVENTS'!$L$12:$L$27,'TEAM NAMES &amp; EVENTS'!$M$12:$M$27)))</f>
        <v>16</v>
      </c>
      <c r="X35" s="456"/>
      <c r="Y35" s="13"/>
      <c r="Z35" s="14">
        <f>IF(Z33=0,0,(LOOKUP(Z33,'TEAM NAMES &amp; EVENTS'!$L$12:$L$27,'TEAM NAMES &amp; EVENTS'!$M$12:$M$27)))</f>
        <v>18</v>
      </c>
      <c r="AA35" s="456"/>
      <c r="AB35" s="13"/>
      <c r="AC35" s="14">
        <f>IF(AC33=0,0,(LOOKUP(AC33,'TEAM NAMES &amp; EVENTS'!$L$12:$L$27,'TEAM NAMES &amp; EVENTS'!$M$12:$M$27)))</f>
        <v>0</v>
      </c>
      <c r="AD35" s="6"/>
      <c r="AE35" s="461"/>
      <c r="AF35" s="467"/>
      <c r="AG35" s="31"/>
      <c r="AH35" s="7">
        <v>3</v>
      </c>
      <c r="AI35" s="73">
        <v>2.75</v>
      </c>
      <c r="AJ35" s="15"/>
      <c r="AK35" s="16">
        <f>IF(AK34=0,0,(LOOKUP(AK34,'TEAM NAMES &amp; EVENTS'!$L$12:$L$27,'TEAM NAMES &amp; EVENTS'!$M$12:$M$27)))</f>
        <v>18</v>
      </c>
      <c r="AL35" s="77">
        <v>27</v>
      </c>
      <c r="AM35" s="15"/>
      <c r="AN35" s="16">
        <f>IF(AN34=0,0,(LOOKUP(AN34,'TEAM NAMES &amp; EVENTS'!$L$12:$L$27,'TEAM NAMES &amp; EVENTS'!$M$12:$M$27)))</f>
        <v>8</v>
      </c>
      <c r="AO35" s="73">
        <v>1.1</v>
      </c>
      <c r="AP35" s="15"/>
      <c r="AQ35" s="16">
        <f>IF(AQ34=0,0,(LOOKUP(AQ34,'TEAM NAMES &amp; EVENTS'!$L$12:$L$27,'TEAM NAMES &amp; EVENTS'!$M$12:$M$27)))</f>
        <v>8</v>
      </c>
      <c r="AR35" s="73"/>
      <c r="AS35" s="15"/>
      <c r="AT35" s="16">
        <f>IF(AT34=0,0,(LOOKUP(AT34,'TEAM NAMES &amp; EVENTS'!$L$12:$L$27,'TEAM NAMES &amp; EVENTS'!$M$12:$M$27)))</f>
        <v>0</v>
      </c>
      <c r="AU35" s="77"/>
      <c r="AV35" s="15"/>
      <c r="AW35" s="16">
        <f>IF(AW34=0,0,(LOOKUP(AW34,'TEAM NAMES &amp; EVENTS'!$L$12:$L$27,'TEAM NAMES &amp; EVENTS'!$M$12:$M$27)))</f>
        <v>0</v>
      </c>
      <c r="AX35" s="73">
        <v>5</v>
      </c>
      <c r="AY35" s="15"/>
      <c r="AZ35" s="16">
        <f>IF(AZ34=0,0,(LOOKUP(AZ34,'TEAM NAMES &amp; EVENTS'!$L$12:$L$27,'TEAM NAMES &amp; EVENTS'!$M$12:$M$27)))</f>
        <v>20</v>
      </c>
      <c r="BA35" s="73"/>
      <c r="BB35" s="15"/>
      <c r="BC35" s="16">
        <f>IF(BC34=0,0,(LOOKUP(BC34,'TEAM NAMES &amp; EVENTS'!$L$12:$L$27,'TEAM NAMES &amp; EVENTS'!$M$12:$M$27)))</f>
        <v>0</v>
      </c>
      <c r="BD35" s="73"/>
      <c r="BE35" s="15"/>
      <c r="BF35" s="16">
        <f>IF(BF34=0,0,(LOOKUP(BF34,'TEAM NAMES &amp; EVENTS'!$L$12:$L$27,'TEAM NAMES &amp; EVENTS'!$M$12:$M$27)))</f>
        <v>0</v>
      </c>
      <c r="BG35" s="49"/>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9.5" customHeight="1" thickBot="1">
      <c r="A36" s="32"/>
      <c r="B36" s="47"/>
      <c r="C36" s="460">
        <f>LOOKUP("School K",'TEAM NAMES &amp; EVENTS'!B12:B35,'TEAM NAMES &amp; EVENTS'!F12:F27)</f>
        <v>0</v>
      </c>
      <c r="D36" s="465">
        <f>LOOKUP("School K",'TEAM NAMES &amp; EVENTS'!$B$12:$B$35,'TEAM NAMES &amp; EVENTS'!$E$12:$E$27)</f>
        <v>0</v>
      </c>
      <c r="E36" s="30"/>
      <c r="F36" s="455"/>
      <c r="G36" s="10" t="b">
        <f>IF(F36&gt;0,F36)</f>
        <v>0</v>
      </c>
      <c r="H36" s="457">
        <f>IF(G36=FALSE,0,RANK(G36,G$6:G$53,1))</f>
        <v>0</v>
      </c>
      <c r="I36" s="455"/>
      <c r="J36" s="10" t="b">
        <f>IF(I36&gt;0,I36)</f>
        <v>0</v>
      </c>
      <c r="K36" s="457">
        <f>IF(J36=FALSE,0,RANK(J36,J$6:J$53,1))</f>
        <v>0</v>
      </c>
      <c r="L36" s="455"/>
      <c r="M36" s="10" t="b">
        <f>IF(L36&gt;0,L36)</f>
        <v>0</v>
      </c>
      <c r="N36" s="457">
        <f>IF(M36=FALSE,0,RANK(M36,M$6:M$53,1))</f>
        <v>0</v>
      </c>
      <c r="O36" s="455"/>
      <c r="P36" s="10" t="b">
        <f>IF(O36&gt;0,O36)</f>
        <v>0</v>
      </c>
      <c r="Q36" s="457">
        <f>IF(P36=FALSE,0,RANK(P36,P$6:P$53,1))</f>
        <v>0</v>
      </c>
      <c r="R36" s="455"/>
      <c r="S36" s="10" t="b">
        <f>IF(R36&gt;0,R36)</f>
        <v>0</v>
      </c>
      <c r="T36" s="457">
        <f>IF(S36=FALSE,0,RANK(S36,S$6:S$53,1))</f>
        <v>0</v>
      </c>
      <c r="U36" s="455"/>
      <c r="V36" s="10" t="b">
        <f>IF(U36&gt;0,U36)</f>
        <v>0</v>
      </c>
      <c r="W36" s="457">
        <f>IF(V36=FALSE,0,RANK(V36,V$6:V$53,1))</f>
        <v>0</v>
      </c>
      <c r="X36" s="455"/>
      <c r="Y36" s="10" t="b">
        <f>IF(X36&gt;0,X36)</f>
        <v>0</v>
      </c>
      <c r="Z36" s="457">
        <f>IF(Y36=FALSE,0,RANK(Y36,Y$6:Y$53,1))</f>
        <v>0</v>
      </c>
      <c r="AA36" s="455"/>
      <c r="AB36" s="10" t="b">
        <f>IF(AA36&gt;0,AA36)</f>
        <v>0</v>
      </c>
      <c r="AC36" s="457">
        <f>IF(AB36=FALSE,0,RANK(AB36,AB$6:AB$53,1))</f>
        <v>0</v>
      </c>
      <c r="AD36" s="6"/>
      <c r="AE36" s="459">
        <f>LOOKUP("School K",'TEAM NAMES &amp; EVENTS'!B12:B35,'TEAM NAMES &amp; EVENTS'!F12:F27)</f>
        <v>0</v>
      </c>
      <c r="AF36" s="465">
        <f>LOOKUP("School K",'TEAM NAMES &amp; EVENTS'!$B$12:$B$35,'TEAM NAMES &amp; EVENTS'!$E$12:$E$27)</f>
        <v>0</v>
      </c>
      <c r="AG36" s="30"/>
      <c r="AH36" s="7">
        <v>1</v>
      </c>
      <c r="AI36" s="74"/>
      <c r="AJ36" s="17" t="b">
        <f>IF(AI36+AI37+AI38&gt;0,AI36+AI37+AI38)</f>
        <v>0</v>
      </c>
      <c r="AK36" s="9">
        <f>AI36+AI37+AI38</f>
        <v>0</v>
      </c>
      <c r="AL36" s="78"/>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8"/>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9.5" customHeight="1" thickBot="1">
      <c r="A37" s="32"/>
      <c r="B37" s="47"/>
      <c r="C37" s="460"/>
      <c r="D37" s="466"/>
      <c r="E37" s="30"/>
      <c r="F37" s="455"/>
      <c r="G37" s="10"/>
      <c r="H37" s="458"/>
      <c r="I37" s="455"/>
      <c r="J37" s="10"/>
      <c r="K37" s="458"/>
      <c r="L37" s="455"/>
      <c r="M37" s="10"/>
      <c r="N37" s="458"/>
      <c r="O37" s="455"/>
      <c r="P37" s="10"/>
      <c r="Q37" s="458"/>
      <c r="R37" s="455"/>
      <c r="S37" s="10"/>
      <c r="T37" s="458"/>
      <c r="U37" s="455"/>
      <c r="V37" s="10"/>
      <c r="W37" s="458"/>
      <c r="X37" s="455"/>
      <c r="Y37" s="10"/>
      <c r="Z37" s="458"/>
      <c r="AA37" s="455"/>
      <c r="AB37" s="10"/>
      <c r="AC37" s="458"/>
      <c r="AD37" s="6"/>
      <c r="AE37" s="460"/>
      <c r="AF37" s="466"/>
      <c r="AG37" s="30"/>
      <c r="AH37" s="7">
        <v>2</v>
      </c>
      <c r="AI37" s="72"/>
      <c r="AJ37" s="11"/>
      <c r="AK37" s="12">
        <f>IF(AJ36=FALSE,0,RANK(AJ36,AJ$6:AJ$53,))</f>
        <v>0</v>
      </c>
      <c r="AL37" s="76"/>
      <c r="AM37" s="11"/>
      <c r="AN37" s="12">
        <f>IF(AM36=FALSE,0,RANK(AM36,AM$6:AM$53,))</f>
        <v>0</v>
      </c>
      <c r="AO37" s="72"/>
      <c r="AP37" s="11"/>
      <c r="AQ37" s="12">
        <f>IF(AP36=FALSE,0,RANK(AP36,AP$6:AP$53,))</f>
        <v>0</v>
      </c>
      <c r="AR37" s="72"/>
      <c r="AS37" s="11"/>
      <c r="AT37" s="12">
        <f>IF(AS36=FALSE,0,RANK(AS36,AS$6:AS$53,))</f>
        <v>0</v>
      </c>
      <c r="AU37" s="76"/>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9.5" customHeight="1" thickBot="1">
      <c r="A38" s="32"/>
      <c r="B38" s="47"/>
      <c r="C38" s="461"/>
      <c r="D38" s="467"/>
      <c r="E38" s="31"/>
      <c r="F38" s="456"/>
      <c r="G38" s="13"/>
      <c r="H38" s="14">
        <f>IF(H36=0,0,(LOOKUP(H36,'TEAM NAMES &amp; EVENTS'!$L$12:$L$27,'TEAM NAMES &amp; EVENTS'!$M$12:$M$27)))</f>
        <v>0</v>
      </c>
      <c r="I38" s="456"/>
      <c r="J38" s="13"/>
      <c r="K38" s="14">
        <f>IF(K36=0,0,(LOOKUP(K36,'TEAM NAMES &amp; EVENTS'!$L$12:$L$27,'TEAM NAMES &amp; EVENTS'!$M$12:$M$27)))</f>
        <v>0</v>
      </c>
      <c r="L38" s="456"/>
      <c r="M38" s="13"/>
      <c r="N38" s="14">
        <f>IF(N36=0,0,(LOOKUP(N36,'TEAM NAMES &amp; EVENTS'!$L$12:$L$27,'TEAM NAMES &amp; EVENTS'!$M$12:$M$27)))</f>
        <v>0</v>
      </c>
      <c r="O38" s="456"/>
      <c r="P38" s="13"/>
      <c r="Q38" s="14">
        <f>IF(Q36=0,0,(LOOKUP(Q36,'TEAM NAMES &amp; EVENTS'!$L$12:$L$27,'TEAM NAMES &amp; EVENTS'!$M$12:$M$27)))</f>
        <v>0</v>
      </c>
      <c r="R38" s="456"/>
      <c r="S38" s="13"/>
      <c r="T38" s="14">
        <f>IF(T36=0,0,(LOOKUP(T36,'TEAM NAMES &amp; EVENTS'!$L$12:$L$27,'TEAM NAMES &amp; EVENTS'!$M$12:$M$27)))</f>
        <v>0</v>
      </c>
      <c r="U38" s="456"/>
      <c r="V38" s="13"/>
      <c r="W38" s="14">
        <f>IF(W36=0,0,(LOOKUP(W36,'TEAM NAMES &amp; EVENTS'!$L$12:$L$27,'TEAM NAMES &amp; EVENTS'!$M$12:$M$27)))</f>
        <v>0</v>
      </c>
      <c r="X38" s="456"/>
      <c r="Y38" s="13"/>
      <c r="Z38" s="14">
        <f>IF(Z36=0,0,(LOOKUP(Z36,'TEAM NAMES &amp; EVENTS'!$L$12:$L$27,'TEAM NAMES &amp; EVENTS'!$M$12:$M$27)))</f>
        <v>0</v>
      </c>
      <c r="AA38" s="456"/>
      <c r="AB38" s="13"/>
      <c r="AC38" s="14">
        <f>IF(AC36=0,0,(LOOKUP(AC36,'TEAM NAMES &amp; EVENTS'!$L$12:$L$27,'TEAM NAMES &amp; EVENTS'!$M$12:$M$27)))</f>
        <v>0</v>
      </c>
      <c r="AD38" s="6"/>
      <c r="AE38" s="461"/>
      <c r="AF38" s="467"/>
      <c r="AG38" s="31"/>
      <c r="AH38" s="7">
        <v>3</v>
      </c>
      <c r="AI38" s="73"/>
      <c r="AJ38" s="15"/>
      <c r="AK38" s="16">
        <f>IF(AK37=0,0,(LOOKUP(AK37,'TEAM NAMES &amp; EVENTS'!$L$12:$L$27,'TEAM NAMES &amp; EVENTS'!$M$12:$M$27)))</f>
        <v>0</v>
      </c>
      <c r="AL38" s="77"/>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7"/>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9.5" customHeight="1" thickBot="1">
      <c r="A39" s="32"/>
      <c r="B39" s="47"/>
      <c r="C39" s="460" t="str">
        <f>LOOKUP("School L",'TEAM NAMES &amp; EVENTS'!$B$12:$B$35,'TEAM NAMES &amp; EVENTS'!$F$12:$F$27)</f>
        <v>L</v>
      </c>
      <c r="D39" s="465" t="str">
        <f>LOOKUP("School L",'TEAM NAMES &amp; EVENTS'!$B$12:$B$27,'TEAM NAMES &amp; EVENTS'!$E$12:$E$27)</f>
        <v>Hooe Primary</v>
      </c>
      <c r="E39" s="30"/>
      <c r="F39" s="455">
        <v>102.98</v>
      </c>
      <c r="G39" s="10">
        <f>IF(F39&gt;0,F39)</f>
        <v>102.98</v>
      </c>
      <c r="H39" s="457">
        <f>IF(G39=FALSE,0,RANK(G39,G$6:G$53,1))</f>
        <v>1</v>
      </c>
      <c r="I39" s="455">
        <v>31.68</v>
      </c>
      <c r="J39" s="10">
        <f>IF(I39&gt;0,I39)</f>
        <v>31.68</v>
      </c>
      <c r="K39" s="457">
        <f>IF(J39=FALSE,0,RANK(J39,J$6:J$53,1))</f>
        <v>1</v>
      </c>
      <c r="L39" s="455">
        <v>64.89</v>
      </c>
      <c r="M39" s="10">
        <f>IF(L39&gt;0,L39)</f>
        <v>64.89</v>
      </c>
      <c r="N39" s="457">
        <f>IF(M39=FALSE,0,RANK(M39,M$6:M$53,1))</f>
        <v>2</v>
      </c>
      <c r="O39" s="455"/>
      <c r="P39" s="10" t="b">
        <f>IF(O39&gt;0,O39)</f>
        <v>0</v>
      </c>
      <c r="Q39" s="457">
        <f>IF(P39=FALSE,0,RANK(P39,P$6:P$53,1))</f>
        <v>0</v>
      </c>
      <c r="R39" s="455"/>
      <c r="S39" s="10" t="b">
        <f>IF(R39&gt;0,R39)</f>
        <v>0</v>
      </c>
      <c r="T39" s="457">
        <f>IF(S39=FALSE,0,RANK(S39,S$6:S$53,1))</f>
        <v>0</v>
      </c>
      <c r="U39" s="455">
        <v>63.82</v>
      </c>
      <c r="V39" s="10">
        <f>IF(U39&gt;0,U39)</f>
        <v>63.82</v>
      </c>
      <c r="W39" s="457">
        <f>IF(V39=FALSE,0,RANK(V39,V$6:V$53,1))</f>
        <v>1</v>
      </c>
      <c r="X39" s="455">
        <v>65.24</v>
      </c>
      <c r="Y39" s="10">
        <f>IF(X39&gt;0,X39)</f>
        <v>65.24</v>
      </c>
      <c r="Z39" s="457">
        <f>IF(Y39=FALSE,0,RANK(Y39,Y$6:Y$53,1))</f>
        <v>1</v>
      </c>
      <c r="AA39" s="455"/>
      <c r="AB39" s="10" t="b">
        <f>IF(AA39&gt;0,AA39)</f>
        <v>0</v>
      </c>
      <c r="AC39" s="457">
        <f>IF(AB39=FALSE,0,RANK(AB39,AB$6:AB$53,1))</f>
        <v>0</v>
      </c>
      <c r="AD39" s="6"/>
      <c r="AE39" s="459" t="str">
        <f>LOOKUP("School L",'TEAM NAMES &amp; EVENTS'!B12:B35,'TEAM NAMES &amp; EVENTS'!F12:F27)</f>
        <v>L</v>
      </c>
      <c r="AF39" s="465" t="str">
        <f>LOOKUP("School L",'TEAM NAMES &amp; EVENTS'!$B$12:$B$35,'TEAM NAMES &amp; EVENTS'!$E$12:$E$27)</f>
        <v>Hooe Primary</v>
      </c>
      <c r="AG39" s="30"/>
      <c r="AH39" s="7">
        <v>1</v>
      </c>
      <c r="AI39" s="74">
        <v>4</v>
      </c>
      <c r="AJ39" s="17">
        <f>IF(AI39+AI40+AI41&gt;0,AI39+AI40+AI41)</f>
        <v>12.75</v>
      </c>
      <c r="AK39" s="9">
        <f>AI39+AI40+AI41</f>
        <v>12.75</v>
      </c>
      <c r="AL39" s="78">
        <v>30</v>
      </c>
      <c r="AM39" s="17">
        <f>IF(AL39+AL40+AL41&gt;0,AL39+AL40+AL41)</f>
        <v>106</v>
      </c>
      <c r="AN39" s="9">
        <f>AL39+AL40+AL41</f>
        <v>106</v>
      </c>
      <c r="AO39" s="74">
        <v>1.34</v>
      </c>
      <c r="AP39" s="17">
        <f>IF(AO39+AO40+AO41&gt;0,AO39+AO40+AO41)</f>
        <v>4.22</v>
      </c>
      <c r="AQ39" s="9">
        <f>AO39+AO40+AO41</f>
        <v>4.22</v>
      </c>
      <c r="AR39" s="74"/>
      <c r="AS39" s="17" t="b">
        <f>IF(AR39+AR40+AR41&gt;0,AR39+AR40+AR41)</f>
        <v>0</v>
      </c>
      <c r="AT39" s="9">
        <f>AR39+AR40+AR41</f>
        <v>0</v>
      </c>
      <c r="AU39" s="78"/>
      <c r="AV39" s="17" t="b">
        <f>IF(AU39+AU40+AU41&gt;0,AU39+AU40+AU41)</f>
        <v>0</v>
      </c>
      <c r="AW39" s="9">
        <f>AU39+AU40+AU41</f>
        <v>0</v>
      </c>
      <c r="AX39" s="74">
        <v>9.5</v>
      </c>
      <c r="AY39" s="17">
        <f>IF(AX39+AX40+AX41&gt;0,AX39+AX40+AX41)</f>
        <v>23.5</v>
      </c>
      <c r="AZ39" s="9">
        <f>AX39+AX40+AX41</f>
        <v>23.5</v>
      </c>
      <c r="BA39" s="74"/>
      <c r="BB39" s="17" t="b">
        <f>IF(BA39+BA40+BA41&gt;0,BA39+BA40+BA41)</f>
        <v>0</v>
      </c>
      <c r="BC39" s="9">
        <f>BA39+BA40+BA41</f>
        <v>0</v>
      </c>
      <c r="BD39" s="74"/>
      <c r="BE39" s="17" t="b">
        <f>IF(BD39+BD40+BD41&gt;0,BD39+BD40+BD41)</f>
        <v>0</v>
      </c>
      <c r="BF39" s="9">
        <f>BD39+BD40+BD41</f>
        <v>0</v>
      </c>
      <c r="BG39" s="49"/>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9.5" customHeight="1" thickBot="1">
      <c r="A40" s="32"/>
      <c r="B40" s="47"/>
      <c r="C40" s="460"/>
      <c r="D40" s="466"/>
      <c r="E40" s="30"/>
      <c r="F40" s="455"/>
      <c r="G40" s="10"/>
      <c r="H40" s="458"/>
      <c r="I40" s="455"/>
      <c r="J40" s="10"/>
      <c r="K40" s="458"/>
      <c r="L40" s="455"/>
      <c r="M40" s="10"/>
      <c r="N40" s="458"/>
      <c r="O40" s="455"/>
      <c r="P40" s="10"/>
      <c r="Q40" s="458"/>
      <c r="R40" s="455"/>
      <c r="S40" s="10"/>
      <c r="T40" s="458"/>
      <c r="U40" s="455"/>
      <c r="V40" s="10"/>
      <c r="W40" s="458"/>
      <c r="X40" s="455"/>
      <c r="Y40" s="10"/>
      <c r="Z40" s="458"/>
      <c r="AA40" s="455"/>
      <c r="AB40" s="10"/>
      <c r="AC40" s="458"/>
      <c r="AD40" s="6"/>
      <c r="AE40" s="460"/>
      <c r="AF40" s="466"/>
      <c r="AG40" s="30"/>
      <c r="AH40" s="7">
        <v>2</v>
      </c>
      <c r="AI40" s="72">
        <v>4</v>
      </c>
      <c r="AJ40" s="11"/>
      <c r="AK40" s="12">
        <f>IF(AJ39=FALSE,0,RANK(AJ39,AJ$6:AJ$53,))</f>
        <v>1</v>
      </c>
      <c r="AL40" s="76">
        <v>31</v>
      </c>
      <c r="AM40" s="11"/>
      <c r="AN40" s="12">
        <f>IF(AM39=FALSE,0,RANK(AM39,AM$6:AM$53,))</f>
        <v>4</v>
      </c>
      <c r="AO40" s="72">
        <v>1.5</v>
      </c>
      <c r="AP40" s="11"/>
      <c r="AQ40" s="12">
        <f>IF(AP39=FALSE,0,RANK(AP39,AP$6:AP$53,))</f>
        <v>2</v>
      </c>
      <c r="AR40" s="72"/>
      <c r="AS40" s="11"/>
      <c r="AT40" s="12">
        <f>IF(AS39=FALSE,0,RANK(AS39,AS$6:AS$53,))</f>
        <v>0</v>
      </c>
      <c r="AU40" s="76"/>
      <c r="AV40" s="11"/>
      <c r="AW40" s="12">
        <f>IF(AV39=FALSE,0,RANK(AV39,AV$6:AV$53,))</f>
        <v>0</v>
      </c>
      <c r="AX40" s="72">
        <v>8</v>
      </c>
      <c r="AY40" s="11"/>
      <c r="AZ40" s="12">
        <f>IF(AY39=FALSE,0,RANK(AY39,AY$6:AY$53,))</f>
        <v>1</v>
      </c>
      <c r="BA40" s="72"/>
      <c r="BB40" s="11"/>
      <c r="BC40" s="12">
        <f>IF(BB39=FALSE,0,RANK(BB39,BB$6:BB$53,))</f>
        <v>0</v>
      </c>
      <c r="BD40" s="72"/>
      <c r="BE40" s="11"/>
      <c r="BF40" s="12">
        <f>IF(BE39=FALSE,0,RANK(BE39,BE$6:BE$53,))</f>
        <v>0</v>
      </c>
      <c r="BG40" s="49"/>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9.5" customHeight="1" thickBot="1">
      <c r="A41" s="32"/>
      <c r="B41" s="47"/>
      <c r="C41" s="461"/>
      <c r="D41" s="467"/>
      <c r="E41" s="31"/>
      <c r="F41" s="456"/>
      <c r="G41" s="13"/>
      <c r="H41" s="14">
        <f>IF(H39=0,0,(LOOKUP(H39,'TEAM NAMES &amp; EVENTS'!$L$12:$L$27,'TEAM NAMES &amp; EVENTS'!$M$12:$M$27)))</f>
        <v>24</v>
      </c>
      <c r="I41" s="456"/>
      <c r="J41" s="13"/>
      <c r="K41" s="14">
        <f>IF(K39=0,0,(LOOKUP(K39,'TEAM NAMES &amp; EVENTS'!$L$12:$L$27,'TEAM NAMES &amp; EVENTS'!$M$12:$M$27)))</f>
        <v>24</v>
      </c>
      <c r="L41" s="456"/>
      <c r="M41" s="13"/>
      <c r="N41" s="14">
        <f>IF(N39=0,0,(LOOKUP(N39,'TEAM NAMES &amp; EVENTS'!$L$12:$L$27,'TEAM NAMES &amp; EVENTS'!$M$12:$M$27)))</f>
        <v>22</v>
      </c>
      <c r="O41" s="456"/>
      <c r="P41" s="13"/>
      <c r="Q41" s="14">
        <f>IF(Q39=0,0,(LOOKUP(Q39,'TEAM NAMES &amp; EVENTS'!$L$12:$L$27,'TEAM NAMES &amp; EVENTS'!$M$12:$M$27)))</f>
        <v>0</v>
      </c>
      <c r="R41" s="456"/>
      <c r="S41" s="13"/>
      <c r="T41" s="14">
        <f>IF(T39=0,0,(LOOKUP(T39,'TEAM NAMES &amp; EVENTS'!$L$12:$L$27,'TEAM NAMES &amp; EVENTS'!$M$12:$M$27)))</f>
        <v>0</v>
      </c>
      <c r="U41" s="456"/>
      <c r="V41" s="13"/>
      <c r="W41" s="14">
        <f>IF(W39=0,0,(LOOKUP(W39,'TEAM NAMES &amp; EVENTS'!$L$12:$L$27,'TEAM NAMES &amp; EVENTS'!$M$12:$M$27)))</f>
        <v>24</v>
      </c>
      <c r="X41" s="456"/>
      <c r="Y41" s="13"/>
      <c r="Z41" s="14">
        <f>IF(Z39=0,0,(LOOKUP(Z39,'TEAM NAMES &amp; EVENTS'!$L$12:$L$27,'TEAM NAMES &amp; EVENTS'!$M$12:$M$27)))</f>
        <v>24</v>
      </c>
      <c r="AA41" s="456"/>
      <c r="AB41" s="13"/>
      <c r="AC41" s="14">
        <f>IF(AC39=0,0,(LOOKUP(AC39,'TEAM NAMES &amp; EVENTS'!$L$12:$L$27,'TEAM NAMES &amp; EVENTS'!$M$12:$M$27)))</f>
        <v>0</v>
      </c>
      <c r="AD41" s="6"/>
      <c r="AE41" s="461"/>
      <c r="AF41" s="467"/>
      <c r="AG41" s="31"/>
      <c r="AH41" s="7">
        <v>3</v>
      </c>
      <c r="AI41" s="73">
        <v>4.75</v>
      </c>
      <c r="AJ41" s="15"/>
      <c r="AK41" s="16">
        <f>IF(AK40=0,0,(LOOKUP(AK40,'TEAM NAMES &amp; EVENTS'!$L$12:$L$27,'TEAM NAMES &amp; EVENTS'!$M$12:$M$27)))</f>
        <v>24</v>
      </c>
      <c r="AL41" s="77">
        <v>45</v>
      </c>
      <c r="AM41" s="15"/>
      <c r="AN41" s="16">
        <f>IF(AN40=0,0,(LOOKUP(AN40,'TEAM NAMES &amp; EVENTS'!$L$12:$L$27,'TEAM NAMES &amp; EVENTS'!$M$12:$M$27)))</f>
        <v>18</v>
      </c>
      <c r="AO41" s="73">
        <v>1.38</v>
      </c>
      <c r="AP41" s="15"/>
      <c r="AQ41" s="16">
        <f>IF(AQ40=0,0,(LOOKUP(AQ40,'TEAM NAMES &amp; EVENTS'!$L$12:$L$27,'TEAM NAMES &amp; EVENTS'!$M$12:$M$27)))</f>
        <v>22</v>
      </c>
      <c r="AR41" s="73"/>
      <c r="AS41" s="15"/>
      <c r="AT41" s="16">
        <f>IF(AT40=0,0,(LOOKUP(AT40,'TEAM NAMES &amp; EVENTS'!$L$12:$L$27,'TEAM NAMES &amp; EVENTS'!$M$12:$M$27)))</f>
        <v>0</v>
      </c>
      <c r="AU41" s="77"/>
      <c r="AV41" s="15"/>
      <c r="AW41" s="16">
        <f>IF(AW40=0,0,(LOOKUP(AW40,'TEAM NAMES &amp; EVENTS'!$L$12:$L$27,'TEAM NAMES &amp; EVENTS'!$M$12:$M$27)))</f>
        <v>0</v>
      </c>
      <c r="AX41" s="73">
        <v>6</v>
      </c>
      <c r="AY41" s="15"/>
      <c r="AZ41" s="16">
        <f>IF(AZ40=0,0,(LOOKUP(AZ40,'TEAM NAMES &amp; EVENTS'!$L$12:$L$27,'TEAM NAMES &amp; EVENTS'!$M$12:$M$27)))</f>
        <v>24</v>
      </c>
      <c r="BA41" s="73"/>
      <c r="BB41" s="15"/>
      <c r="BC41" s="16">
        <f>IF(BC40=0,0,(LOOKUP(BC40,'TEAM NAMES &amp; EVENTS'!$L$12:$L$27,'TEAM NAMES &amp; EVENTS'!$M$12:$M$27)))</f>
        <v>0</v>
      </c>
      <c r="BD41" s="73"/>
      <c r="BE41" s="15"/>
      <c r="BF41" s="16">
        <f>IF(BF40=0,0,(LOOKUP(BF40,'TEAM NAMES &amp; EVENTS'!$L$12:$L$27,'TEAM NAMES &amp; EVENTS'!$M$12:$M$27)))</f>
        <v>0</v>
      </c>
      <c r="BG41" s="49"/>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9.5" customHeight="1" thickBot="1">
      <c r="A42" s="32"/>
      <c r="B42" s="47"/>
      <c r="C42" s="460">
        <f>LOOKUP("School M",'TEAM NAMES &amp; EVENTS'!$B$12:$B$35,'TEAM NAMES &amp; EVENTS'!$F$12:$F$27)</f>
        <v>0</v>
      </c>
      <c r="D42" s="465">
        <f>LOOKUP("School M",'TEAM NAMES &amp; EVENTS'!$B$12:$B$27,'TEAM NAMES &amp; EVENTS'!$E$12:$E$27)</f>
        <v>0</v>
      </c>
      <c r="E42" s="30"/>
      <c r="F42" s="455"/>
      <c r="G42" s="10" t="b">
        <f>IF(F42&gt;0,F42)</f>
        <v>0</v>
      </c>
      <c r="H42" s="457">
        <f>IF(G42=FALSE,0,RANK(G42,G$6:G$53,1))</f>
        <v>0</v>
      </c>
      <c r="I42" s="455"/>
      <c r="J42" s="10" t="b">
        <f>IF(I42&gt;0,I42)</f>
        <v>0</v>
      </c>
      <c r="K42" s="457">
        <f>IF(J42=FALSE,0,RANK(J42,J$6:J$53,1))</f>
        <v>0</v>
      </c>
      <c r="L42" s="455"/>
      <c r="M42" s="10" t="b">
        <f>IF(L42&gt;0,L42)</f>
        <v>0</v>
      </c>
      <c r="N42" s="457">
        <f>IF(M42=FALSE,0,RANK(M42,M$6:M$53,1))</f>
        <v>0</v>
      </c>
      <c r="O42" s="455"/>
      <c r="P42" s="10" t="b">
        <f>IF(O42&gt;0,O42)</f>
        <v>0</v>
      </c>
      <c r="Q42" s="457">
        <f>IF(P42=FALSE,0,RANK(P42,P$6:P$53,1))</f>
        <v>0</v>
      </c>
      <c r="R42" s="455"/>
      <c r="S42" s="10" t="b">
        <f>IF(R42&gt;0,R42)</f>
        <v>0</v>
      </c>
      <c r="T42" s="457">
        <f>IF(S42=FALSE,0,RANK(S42,S$6:S$53,1))</f>
        <v>0</v>
      </c>
      <c r="U42" s="455"/>
      <c r="V42" s="10" t="b">
        <f>IF(U42&gt;0,U42)</f>
        <v>0</v>
      </c>
      <c r="W42" s="457">
        <f>IF(V42=FALSE,0,RANK(V42,V$6:V$53,1))</f>
        <v>0</v>
      </c>
      <c r="X42" s="455"/>
      <c r="Y42" s="10" t="b">
        <f>IF(X42&gt;0,X42)</f>
        <v>0</v>
      </c>
      <c r="Z42" s="457">
        <f>IF(Y42=FALSE,0,RANK(Y42,Y$6:Y$53,1))</f>
        <v>0</v>
      </c>
      <c r="AA42" s="455"/>
      <c r="AB42" s="10" t="b">
        <f>IF(AA42&gt;0,AA42)</f>
        <v>0</v>
      </c>
      <c r="AC42" s="457">
        <f>IF(AB42=FALSE,0,RANK(AB42,AB$6:AB$53,1))</f>
        <v>0</v>
      </c>
      <c r="AD42" s="6"/>
      <c r="AE42" s="459">
        <f>LOOKUP("School M",'TEAM NAMES &amp; EVENTS'!$B$12:$B$35,'TEAM NAMES &amp; EVENTS'!$F$12:$F$27)</f>
        <v>0</v>
      </c>
      <c r="AF42" s="465">
        <f>LOOKUP("School M",'TEAM NAMES &amp; EVENTS'!$B$12:$B$27,'TEAM NAMES &amp; EVENTS'!$E$12:$E$27)</f>
        <v>0</v>
      </c>
      <c r="AG42" s="30"/>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9.5" customHeight="1" thickBot="1">
      <c r="A43" s="32"/>
      <c r="B43" s="47"/>
      <c r="C43" s="460"/>
      <c r="D43" s="466"/>
      <c r="E43" s="30"/>
      <c r="F43" s="455"/>
      <c r="G43" s="10"/>
      <c r="H43" s="458"/>
      <c r="I43" s="455"/>
      <c r="J43" s="10"/>
      <c r="K43" s="458"/>
      <c r="L43" s="455"/>
      <c r="M43" s="10"/>
      <c r="N43" s="458"/>
      <c r="O43" s="455"/>
      <c r="P43" s="10"/>
      <c r="Q43" s="458"/>
      <c r="R43" s="455"/>
      <c r="S43" s="10"/>
      <c r="T43" s="458"/>
      <c r="U43" s="455"/>
      <c r="V43" s="10"/>
      <c r="W43" s="458"/>
      <c r="X43" s="455"/>
      <c r="Y43" s="10"/>
      <c r="Z43" s="458"/>
      <c r="AA43" s="455"/>
      <c r="AB43" s="10"/>
      <c r="AC43" s="458"/>
      <c r="AD43" s="6"/>
      <c r="AE43" s="460"/>
      <c r="AF43" s="466"/>
      <c r="AG43" s="30"/>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9.5" customHeight="1" thickBot="1">
      <c r="A44" s="32"/>
      <c r="B44" s="47"/>
      <c r="C44" s="461"/>
      <c r="D44" s="467"/>
      <c r="E44" s="31"/>
      <c r="F44" s="456"/>
      <c r="G44" s="13"/>
      <c r="H44" s="14">
        <f>IF(H42=0,0,(LOOKUP(H42,'TEAM NAMES &amp; EVENTS'!$L$12:$L$27,'TEAM NAMES &amp; EVENTS'!$M$12:$M$27)))</f>
        <v>0</v>
      </c>
      <c r="I44" s="456"/>
      <c r="J44" s="13"/>
      <c r="K44" s="14">
        <f>IF(K42=0,0,(LOOKUP(K42,'TEAM NAMES &amp; EVENTS'!$L$12:$L$27,'TEAM NAMES &amp; EVENTS'!$M$12:$M$27)))</f>
        <v>0</v>
      </c>
      <c r="L44" s="456"/>
      <c r="M44" s="13"/>
      <c r="N44" s="14">
        <f>IF(N42=0,0,(LOOKUP(N42,'TEAM NAMES &amp; EVENTS'!$L$12:$L$27,'TEAM NAMES &amp; EVENTS'!$M$12:$M$27)))</f>
        <v>0</v>
      </c>
      <c r="O44" s="456"/>
      <c r="P44" s="13"/>
      <c r="Q44" s="14">
        <f>IF(Q42=0,0,(LOOKUP(Q42,'TEAM NAMES &amp; EVENTS'!$L$12:$L$27,'TEAM NAMES &amp; EVENTS'!$M$12:$M$27)))</f>
        <v>0</v>
      </c>
      <c r="R44" s="456"/>
      <c r="S44" s="13"/>
      <c r="T44" s="14">
        <f>IF(T42=0,0,(LOOKUP(T42,'TEAM NAMES &amp; EVENTS'!$L$12:$L$27,'TEAM NAMES &amp; EVENTS'!$M$12:$M$27)))</f>
        <v>0</v>
      </c>
      <c r="U44" s="456"/>
      <c r="V44" s="13"/>
      <c r="W44" s="14">
        <f>IF(W42=0,0,(LOOKUP(W42,'TEAM NAMES &amp; EVENTS'!$L$12:$L$27,'TEAM NAMES &amp; EVENTS'!$M$12:$M$27)))</f>
        <v>0</v>
      </c>
      <c r="X44" s="456"/>
      <c r="Y44" s="13"/>
      <c r="Z44" s="14">
        <f>IF(Z42=0,0,(LOOKUP(Z42,'TEAM NAMES &amp; EVENTS'!$L$12:$L$27,'TEAM NAMES &amp; EVENTS'!$M$12:$M$27)))</f>
        <v>0</v>
      </c>
      <c r="AA44" s="456"/>
      <c r="AB44" s="13"/>
      <c r="AC44" s="14">
        <f>IF(AC42=0,0,(LOOKUP(AC42,'TEAM NAMES &amp; EVENTS'!$L$12:$L$27,'TEAM NAMES &amp; EVENTS'!$M$12:$M$27)))</f>
        <v>0</v>
      </c>
      <c r="AD44" s="6"/>
      <c r="AE44" s="461"/>
      <c r="AF44" s="467"/>
      <c r="AG44" s="31"/>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9.5" customHeight="1" thickBot="1">
      <c r="A45" s="32"/>
      <c r="B45" s="47"/>
      <c r="C45" s="460">
        <f>LOOKUP("School N",'TEAM NAMES &amp; EVENTS'!$B$12:$B$35,'TEAM NAMES &amp; EVENTS'!$F$12:$F$27)</f>
        <v>0</v>
      </c>
      <c r="D45" s="465">
        <f>LOOKUP("School N",'TEAM NAMES &amp; EVENTS'!$B$12:$B$27,'TEAM NAMES &amp; EVENTS'!$E$12:$E$27)</f>
        <v>0</v>
      </c>
      <c r="E45" s="30"/>
      <c r="F45" s="455"/>
      <c r="G45" s="10" t="b">
        <f>IF(F45&gt;0,F45)</f>
        <v>0</v>
      </c>
      <c r="H45" s="457">
        <f>IF(G45=FALSE,0,RANK(G45,G$6:G$53,1))</f>
        <v>0</v>
      </c>
      <c r="I45" s="455"/>
      <c r="J45" s="10" t="b">
        <f>IF(I45&gt;0,I45)</f>
        <v>0</v>
      </c>
      <c r="K45" s="457">
        <f>IF(J45=FALSE,0,RANK(J45,J$6:J$53,1))</f>
        <v>0</v>
      </c>
      <c r="L45" s="455"/>
      <c r="M45" s="10" t="b">
        <f>IF(L45&gt;0,L45)</f>
        <v>0</v>
      </c>
      <c r="N45" s="457">
        <f>IF(M45=FALSE,0,RANK(M45,M$6:M$53,1))</f>
        <v>0</v>
      </c>
      <c r="O45" s="455"/>
      <c r="P45" s="10" t="b">
        <f>IF(O45&gt;0,O45)</f>
        <v>0</v>
      </c>
      <c r="Q45" s="457">
        <f>IF(P45=FALSE,0,RANK(P45,P$6:P$53,1))</f>
        <v>0</v>
      </c>
      <c r="R45" s="455"/>
      <c r="S45" s="10" t="b">
        <f>IF(R45&gt;0,R45)</f>
        <v>0</v>
      </c>
      <c r="T45" s="457">
        <f>IF(S45=FALSE,0,RANK(S45,S$6:S$53,1))</f>
        <v>0</v>
      </c>
      <c r="U45" s="455"/>
      <c r="V45" s="10" t="b">
        <f>IF(U45&gt;0,U45)</f>
        <v>0</v>
      </c>
      <c r="W45" s="457">
        <f>IF(V45=FALSE,0,RANK(V45,V$6:V$53,1))</f>
        <v>0</v>
      </c>
      <c r="X45" s="455"/>
      <c r="Y45" s="10" t="b">
        <f>IF(X45&gt;0,X45)</f>
        <v>0</v>
      </c>
      <c r="Z45" s="457">
        <f>IF(Y45=FALSE,0,RANK(Y45,Y$6:Y$53,1))</f>
        <v>0</v>
      </c>
      <c r="AA45" s="455"/>
      <c r="AB45" s="10" t="b">
        <f>IF(AA45&gt;0,AA45)</f>
        <v>0</v>
      </c>
      <c r="AC45" s="457">
        <f>IF(AB45=FALSE,0,RANK(AB45,AB$6:AB$53,1))</f>
        <v>0</v>
      </c>
      <c r="AD45" s="6"/>
      <c r="AE45" s="459">
        <f>LOOKUP("School N",'TEAM NAMES &amp; EVENTS'!$B$12:$B$35,'TEAM NAMES &amp; EVENTS'!$F$12:$F$27)</f>
        <v>0</v>
      </c>
      <c r="AF45" s="465">
        <f>LOOKUP("School N",'TEAM NAMES &amp; EVENTS'!$B$12:$B$27,'TEAM NAMES &amp; EVENTS'!$E$12:$E$27)</f>
        <v>0</v>
      </c>
      <c r="AG45" s="30"/>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9.5" customHeight="1" thickBot="1">
      <c r="A46" s="32"/>
      <c r="B46" s="47"/>
      <c r="C46" s="460"/>
      <c r="D46" s="466"/>
      <c r="E46" s="30"/>
      <c r="F46" s="455"/>
      <c r="G46" s="10"/>
      <c r="H46" s="458"/>
      <c r="I46" s="455"/>
      <c r="J46" s="10"/>
      <c r="K46" s="458"/>
      <c r="L46" s="455"/>
      <c r="M46" s="10"/>
      <c r="N46" s="458"/>
      <c r="O46" s="455"/>
      <c r="P46" s="10"/>
      <c r="Q46" s="458"/>
      <c r="R46" s="455"/>
      <c r="S46" s="10"/>
      <c r="T46" s="458"/>
      <c r="U46" s="455"/>
      <c r="V46" s="10"/>
      <c r="W46" s="458"/>
      <c r="X46" s="455"/>
      <c r="Y46" s="10"/>
      <c r="Z46" s="458"/>
      <c r="AA46" s="455"/>
      <c r="AB46" s="10"/>
      <c r="AC46" s="458"/>
      <c r="AD46" s="6"/>
      <c r="AE46" s="460"/>
      <c r="AF46" s="466"/>
      <c r="AG46" s="30"/>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9.5" customHeight="1" thickBot="1">
      <c r="A47" s="32"/>
      <c r="B47" s="47"/>
      <c r="C47" s="461"/>
      <c r="D47" s="467"/>
      <c r="E47" s="31"/>
      <c r="F47" s="456"/>
      <c r="G47" s="13"/>
      <c r="H47" s="14">
        <f>IF(H45=0,0,(LOOKUP(H45,'TEAM NAMES &amp; EVENTS'!$L$12:$L$27,'TEAM NAMES &amp; EVENTS'!$M$12:$M$27)))</f>
        <v>0</v>
      </c>
      <c r="I47" s="456"/>
      <c r="J47" s="13"/>
      <c r="K47" s="14">
        <f>IF(K45=0,0,(LOOKUP(K45,'TEAM NAMES &amp; EVENTS'!$L$12:$L$27,'TEAM NAMES &amp; EVENTS'!$M$12:$M$27)))</f>
        <v>0</v>
      </c>
      <c r="L47" s="456"/>
      <c r="M47" s="13"/>
      <c r="N47" s="14">
        <f>IF(N45=0,0,(LOOKUP(N45,'TEAM NAMES &amp; EVENTS'!$L$12:$L$27,'TEAM NAMES &amp; EVENTS'!$M$12:$M$27)))</f>
        <v>0</v>
      </c>
      <c r="O47" s="456"/>
      <c r="P47" s="13"/>
      <c r="Q47" s="14">
        <f>IF(Q45=0,0,(LOOKUP(Q45,'TEAM NAMES &amp; EVENTS'!$L$12:$L$27,'TEAM NAMES &amp; EVENTS'!$M$12:$M$27)))</f>
        <v>0</v>
      </c>
      <c r="R47" s="456"/>
      <c r="S47" s="13"/>
      <c r="T47" s="14">
        <f>IF(T45=0,0,(LOOKUP(T45,'TEAM NAMES &amp; EVENTS'!$L$12:$L$27,'TEAM NAMES &amp; EVENTS'!$M$12:$M$27)))</f>
        <v>0</v>
      </c>
      <c r="U47" s="456"/>
      <c r="V47" s="13"/>
      <c r="W47" s="14">
        <f>IF(W45=0,0,(LOOKUP(W45,'TEAM NAMES &amp; EVENTS'!$L$12:$L$27,'TEAM NAMES &amp; EVENTS'!$M$12:$M$27)))</f>
        <v>0</v>
      </c>
      <c r="X47" s="456"/>
      <c r="Y47" s="13"/>
      <c r="Z47" s="14">
        <f>IF(Z45=0,0,(LOOKUP(Z45,'TEAM NAMES &amp; EVENTS'!$L$12:$L$27,'TEAM NAMES &amp; EVENTS'!$M$12:$M$27)))</f>
        <v>0</v>
      </c>
      <c r="AA47" s="456"/>
      <c r="AB47" s="13"/>
      <c r="AC47" s="14">
        <f>IF(AC45=0,0,(LOOKUP(AC45,'TEAM NAMES &amp; EVENTS'!$L$12:$L$27,'TEAM NAMES &amp; EVENTS'!$M$12:$M$27)))</f>
        <v>0</v>
      </c>
      <c r="AD47" s="6"/>
      <c r="AE47" s="461"/>
      <c r="AF47" s="467"/>
      <c r="AG47" s="31"/>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9.5" customHeight="1" thickBot="1">
      <c r="A48" s="32"/>
      <c r="B48" s="47"/>
      <c r="C48" s="460">
        <f>LOOKUP("School O",'TEAM NAMES &amp; EVENTS'!$B$12:$B$35,'TEAM NAMES &amp; EVENTS'!$F$12:$F$27)</f>
        <v>0</v>
      </c>
      <c r="D48" s="465">
        <f>LOOKUP("School O",'TEAM NAMES &amp; EVENTS'!$B$12:$B$27,'TEAM NAMES &amp; EVENTS'!$E$12:$E$27)</f>
        <v>0</v>
      </c>
      <c r="E48" s="30"/>
      <c r="F48" s="455"/>
      <c r="G48" s="10" t="b">
        <f>IF(F48&gt;0,F48)</f>
        <v>0</v>
      </c>
      <c r="H48" s="457">
        <f>IF(G48=FALSE,0,RANK(G48,G$6:G$53,1))</f>
        <v>0</v>
      </c>
      <c r="I48" s="455"/>
      <c r="J48" s="10" t="b">
        <f>IF(I48&gt;0,I48)</f>
        <v>0</v>
      </c>
      <c r="K48" s="457">
        <f>IF(J48=FALSE,0,RANK(J48,J$6:J$53,1))</f>
        <v>0</v>
      </c>
      <c r="L48" s="455"/>
      <c r="M48" s="10" t="b">
        <f>IF(L48&gt;0,L48)</f>
        <v>0</v>
      </c>
      <c r="N48" s="457">
        <f>IF(M48=FALSE,0,RANK(M48,M$6:M$53,1))</f>
        <v>0</v>
      </c>
      <c r="O48" s="455"/>
      <c r="P48" s="10" t="b">
        <f>IF(O48&gt;0,O48)</f>
        <v>0</v>
      </c>
      <c r="Q48" s="457">
        <f>IF(P48=FALSE,0,RANK(P48,P$6:P$53,1))</f>
        <v>0</v>
      </c>
      <c r="R48" s="455"/>
      <c r="S48" s="10" t="b">
        <f>IF(R48&gt;0,R48)</f>
        <v>0</v>
      </c>
      <c r="T48" s="457">
        <f>IF(S48=FALSE,0,RANK(S48,S$6:S$53,1))</f>
        <v>0</v>
      </c>
      <c r="U48" s="455"/>
      <c r="V48" s="10" t="b">
        <f>IF(U48&gt;0,U48)</f>
        <v>0</v>
      </c>
      <c r="W48" s="457">
        <f>IF(V48=FALSE,0,RANK(V48,V$6:V$53,1))</f>
        <v>0</v>
      </c>
      <c r="X48" s="455"/>
      <c r="Y48" s="10" t="b">
        <f>IF(X48&gt;0,X48)</f>
        <v>0</v>
      </c>
      <c r="Z48" s="457">
        <f>IF(Y48=FALSE,0,RANK(Y48,Y$6:Y$53,1))</f>
        <v>0</v>
      </c>
      <c r="AA48" s="455"/>
      <c r="AB48" s="10" t="b">
        <f>IF(AA48&gt;0,AA48)</f>
        <v>0</v>
      </c>
      <c r="AC48" s="457">
        <f>IF(AB48=FALSE,0,RANK(AB48,AB$6:AB$53,1))</f>
        <v>0</v>
      </c>
      <c r="AD48" s="6"/>
      <c r="AE48" s="459">
        <f>LOOKUP("School O",'TEAM NAMES &amp; EVENTS'!$B$12:$B$35,'TEAM NAMES &amp; EVENTS'!$F$12:$F$27)</f>
        <v>0</v>
      </c>
      <c r="AF48" s="465">
        <f>LOOKUP("School O",'TEAM NAMES &amp; EVENTS'!$B$12:$B$27,'TEAM NAMES &amp; EVENTS'!$E$12:$E$27)</f>
        <v>0</v>
      </c>
      <c r="AG48" s="30"/>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9.5" customHeight="1" thickBot="1">
      <c r="A49" s="32"/>
      <c r="B49" s="47"/>
      <c r="C49" s="460"/>
      <c r="D49" s="466"/>
      <c r="E49" s="30"/>
      <c r="F49" s="455"/>
      <c r="G49" s="10"/>
      <c r="H49" s="458"/>
      <c r="I49" s="455"/>
      <c r="J49" s="10"/>
      <c r="K49" s="458"/>
      <c r="L49" s="455"/>
      <c r="M49" s="10"/>
      <c r="N49" s="458"/>
      <c r="O49" s="455"/>
      <c r="P49" s="10"/>
      <c r="Q49" s="458"/>
      <c r="R49" s="455"/>
      <c r="S49" s="10"/>
      <c r="T49" s="458"/>
      <c r="U49" s="455"/>
      <c r="V49" s="10"/>
      <c r="W49" s="458"/>
      <c r="X49" s="455"/>
      <c r="Y49" s="10"/>
      <c r="Z49" s="458"/>
      <c r="AA49" s="455"/>
      <c r="AB49" s="10"/>
      <c r="AC49" s="458"/>
      <c r="AD49" s="6"/>
      <c r="AE49" s="460"/>
      <c r="AF49" s="466"/>
      <c r="AG49" s="30"/>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9.5" customHeight="1" thickBot="1">
      <c r="A50" s="32"/>
      <c r="B50" s="47"/>
      <c r="C50" s="461"/>
      <c r="D50" s="467"/>
      <c r="E50" s="31"/>
      <c r="F50" s="456"/>
      <c r="G50" s="13"/>
      <c r="H50" s="14">
        <f>IF(H48=0,0,(LOOKUP(H48,'TEAM NAMES &amp; EVENTS'!$L$12:$L$27,'TEAM NAMES &amp; EVENTS'!$M$12:$M$27)))</f>
        <v>0</v>
      </c>
      <c r="I50" s="456"/>
      <c r="J50" s="13"/>
      <c r="K50" s="14">
        <f>IF(K48=0,0,(LOOKUP(K48,'TEAM NAMES &amp; EVENTS'!$L$12:$L$27,'TEAM NAMES &amp; EVENTS'!$M$12:$M$27)))</f>
        <v>0</v>
      </c>
      <c r="L50" s="456"/>
      <c r="M50" s="13"/>
      <c r="N50" s="14">
        <f>IF(N48=0,0,(LOOKUP(N48,'TEAM NAMES &amp; EVENTS'!$L$12:$L$27,'TEAM NAMES &amp; EVENTS'!$M$12:$M$27)))</f>
        <v>0</v>
      </c>
      <c r="O50" s="456"/>
      <c r="P50" s="13"/>
      <c r="Q50" s="14">
        <f>IF(Q48=0,0,(LOOKUP(Q48,'TEAM NAMES &amp; EVENTS'!$L$12:$L$27,'TEAM NAMES &amp; EVENTS'!$M$12:$M$27)))</f>
        <v>0</v>
      </c>
      <c r="R50" s="456"/>
      <c r="S50" s="13"/>
      <c r="T50" s="14">
        <f>IF(T48=0,0,(LOOKUP(T48,'TEAM NAMES &amp; EVENTS'!$L$12:$L$27,'TEAM NAMES &amp; EVENTS'!$M$12:$M$27)))</f>
        <v>0</v>
      </c>
      <c r="U50" s="456"/>
      <c r="V50" s="13"/>
      <c r="W50" s="14">
        <f>IF(W48=0,0,(LOOKUP(W48,'TEAM NAMES &amp; EVENTS'!$L$12:$L$27,'TEAM NAMES &amp; EVENTS'!$M$12:$M$27)))</f>
        <v>0</v>
      </c>
      <c r="X50" s="456"/>
      <c r="Y50" s="13"/>
      <c r="Z50" s="14">
        <f>IF(Z48=0,0,(LOOKUP(Z48,'TEAM NAMES &amp; EVENTS'!$L$12:$L$27,'TEAM NAMES &amp; EVENTS'!$M$12:$M$27)))</f>
        <v>0</v>
      </c>
      <c r="AA50" s="456"/>
      <c r="AB50" s="13"/>
      <c r="AC50" s="14">
        <f>IF(AC48=0,0,(LOOKUP(AC48,'TEAM NAMES &amp; EVENTS'!$L$12:$L$27,'TEAM NAMES &amp; EVENTS'!$M$12:$M$27)))</f>
        <v>0</v>
      </c>
      <c r="AD50" s="6"/>
      <c r="AE50" s="461"/>
      <c r="AF50" s="467"/>
      <c r="AG50" s="31"/>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9.5" customHeight="1" thickBot="1">
      <c r="A51" s="32"/>
      <c r="B51" s="47"/>
      <c r="C51" s="460">
        <f>LOOKUP("School P",'TEAM NAMES &amp; EVENTS'!$B$12:$B$35,'TEAM NAMES &amp; EVENTS'!$F$12:$F$27)</f>
        <v>0</v>
      </c>
      <c r="D51" s="465">
        <f>LOOKUP("School P",'TEAM NAMES &amp; EVENTS'!$B$12:$B$27,'TEAM NAMES &amp; EVENTS'!$E$12:$E$27)</f>
        <v>0</v>
      </c>
      <c r="E51" s="30"/>
      <c r="F51" s="455"/>
      <c r="G51" s="10" t="b">
        <f>IF(F51&gt;0,F51)</f>
        <v>0</v>
      </c>
      <c r="H51" s="457">
        <f>IF(G51=FALSE,0,RANK(G51,G$6:G$53,1))</f>
        <v>0</v>
      </c>
      <c r="I51" s="455"/>
      <c r="J51" s="10" t="b">
        <f>IF(I51&gt;0,I51)</f>
        <v>0</v>
      </c>
      <c r="K51" s="457">
        <f>IF(J51=FALSE,0,RANK(J51,J$6:J$53,1))</f>
        <v>0</v>
      </c>
      <c r="L51" s="455"/>
      <c r="M51" s="10" t="b">
        <f>IF(L51&gt;0,L51)</f>
        <v>0</v>
      </c>
      <c r="N51" s="457">
        <f>IF(M51=FALSE,0,RANK(M51,M$6:M$53,1))</f>
        <v>0</v>
      </c>
      <c r="O51" s="455"/>
      <c r="P51" s="10" t="b">
        <f>IF(O51&gt;0,O51)</f>
        <v>0</v>
      </c>
      <c r="Q51" s="457">
        <f>IF(P51=FALSE,0,RANK(P51,P$6:P$53,1))</f>
        <v>0</v>
      </c>
      <c r="R51" s="455"/>
      <c r="S51" s="10" t="b">
        <f>IF(R51&gt;0,R51)</f>
        <v>0</v>
      </c>
      <c r="T51" s="457">
        <f>IF(S51=FALSE,0,RANK(S51,S$6:S$53,1))</f>
        <v>0</v>
      </c>
      <c r="U51" s="455"/>
      <c r="V51" s="10" t="b">
        <f>IF(U51&gt;0,U51)</f>
        <v>0</v>
      </c>
      <c r="W51" s="457">
        <f>IF(V51=FALSE,0,RANK(V51,V$6:V$53,1))</f>
        <v>0</v>
      </c>
      <c r="X51" s="455"/>
      <c r="Y51" s="10" t="b">
        <f>IF(X51&gt;0,X51)</f>
        <v>0</v>
      </c>
      <c r="Z51" s="457">
        <f>IF(Y51=FALSE,0,RANK(Y51,Y$6:Y$53,1))</f>
        <v>0</v>
      </c>
      <c r="AA51" s="455"/>
      <c r="AB51" s="10" t="b">
        <f>IF(AA51&gt;0,AA51)</f>
        <v>0</v>
      </c>
      <c r="AC51" s="457">
        <f>IF(AB51=FALSE,0,RANK(AB51,AB$6:AB$53,1))</f>
        <v>0</v>
      </c>
      <c r="AD51" s="6"/>
      <c r="AE51" s="459">
        <f>LOOKUP("School P",'TEAM NAMES &amp; EVENTS'!$B$12:$B$35,'TEAM NAMES &amp; EVENTS'!$F$12:$F$27)</f>
        <v>0</v>
      </c>
      <c r="AF51" s="465">
        <f>LOOKUP("School P",'TEAM NAMES &amp; EVENTS'!$B$12:$B$27,'TEAM NAMES &amp; EVENTS'!$E$12:$E$27)</f>
        <v>0</v>
      </c>
      <c r="AG51" s="30"/>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9.5" customHeight="1" thickBot="1">
      <c r="A52" s="32"/>
      <c r="B52" s="47"/>
      <c r="C52" s="460"/>
      <c r="D52" s="466"/>
      <c r="E52" s="30"/>
      <c r="F52" s="455"/>
      <c r="G52" s="10"/>
      <c r="H52" s="458"/>
      <c r="I52" s="455"/>
      <c r="J52" s="10"/>
      <c r="K52" s="458"/>
      <c r="L52" s="455"/>
      <c r="M52" s="10"/>
      <c r="N52" s="458"/>
      <c r="O52" s="455"/>
      <c r="P52" s="10"/>
      <c r="Q52" s="458"/>
      <c r="R52" s="455"/>
      <c r="S52" s="10"/>
      <c r="T52" s="458"/>
      <c r="U52" s="455"/>
      <c r="V52" s="10"/>
      <c r="W52" s="458"/>
      <c r="X52" s="455"/>
      <c r="Y52" s="10"/>
      <c r="Z52" s="458"/>
      <c r="AA52" s="455"/>
      <c r="AB52" s="10"/>
      <c r="AC52" s="458"/>
      <c r="AD52" s="6"/>
      <c r="AE52" s="460"/>
      <c r="AF52" s="466"/>
      <c r="AG52" s="30"/>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9.5" customHeight="1" thickBot="1">
      <c r="A53" s="32"/>
      <c r="B53" s="47"/>
      <c r="C53" s="461"/>
      <c r="D53" s="467"/>
      <c r="E53" s="31"/>
      <c r="F53" s="456"/>
      <c r="G53" s="13"/>
      <c r="H53" s="14">
        <f>IF(H51=0,0,(LOOKUP(H51,'TEAM NAMES &amp; EVENTS'!$L$12:$L$27,'TEAM NAMES &amp; EVENTS'!$M$12:$M$27)))</f>
        <v>0</v>
      </c>
      <c r="I53" s="456"/>
      <c r="J53" s="13"/>
      <c r="K53" s="14">
        <f>IF(K51=0,0,(LOOKUP(K51,'TEAM NAMES &amp; EVENTS'!$L$12:$L$27,'TEAM NAMES &amp; EVENTS'!$M$12:$M$27)))</f>
        <v>0</v>
      </c>
      <c r="L53" s="456"/>
      <c r="M53" s="13"/>
      <c r="N53" s="14">
        <f>IF(N51=0,0,(LOOKUP(N51,'TEAM NAMES &amp; EVENTS'!$L$12:$L$27,'TEAM NAMES &amp; EVENTS'!$M$12:$M$27)))</f>
        <v>0</v>
      </c>
      <c r="O53" s="456"/>
      <c r="P53" s="13"/>
      <c r="Q53" s="14">
        <f>IF(Q51=0,0,(LOOKUP(Q51,'TEAM NAMES &amp; EVENTS'!$L$12:$L$27,'TEAM NAMES &amp; EVENTS'!$M$12:$M$27)))</f>
        <v>0</v>
      </c>
      <c r="R53" s="456"/>
      <c r="S53" s="13"/>
      <c r="T53" s="14">
        <f>IF(T51=0,0,(LOOKUP(T51,'TEAM NAMES &amp; EVENTS'!$L$12:$L$27,'TEAM NAMES &amp; EVENTS'!$M$12:$M$27)))</f>
        <v>0</v>
      </c>
      <c r="U53" s="456"/>
      <c r="V53" s="13"/>
      <c r="W53" s="14">
        <f>IF(W51=0,0,(LOOKUP(W51,'TEAM NAMES &amp; EVENTS'!$L$12:$L$27,'TEAM NAMES &amp; EVENTS'!$M$12:$M$27)))</f>
        <v>0</v>
      </c>
      <c r="X53" s="456"/>
      <c r="Y53" s="13"/>
      <c r="Z53" s="14">
        <f>IF(Z51=0,0,(LOOKUP(Z51,'TEAM NAMES &amp; EVENTS'!$L$12:$L$27,'TEAM NAMES &amp; EVENTS'!$M$12:$M$27)))</f>
        <v>0</v>
      </c>
      <c r="AA53" s="456"/>
      <c r="AB53" s="13"/>
      <c r="AC53" s="14">
        <f>IF(AC51=0,0,(LOOKUP(AC51,'TEAM NAMES &amp; EVENTS'!$L$12:$L$27,'TEAM NAMES &amp; EVENTS'!$M$12:$M$27)))</f>
        <v>0</v>
      </c>
      <c r="AD53" s="6"/>
      <c r="AE53" s="461"/>
      <c r="AF53" s="467"/>
      <c r="AG53" s="31"/>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54" customHeight="1" thickBot="1">
      <c r="A54" s="32"/>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row r="55" spans="1:92"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4"/>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row>
    <row r="56" spans="1:92"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4"/>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row>
    <row r="57" spans="1:92"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4"/>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row>
    <row r="58" spans="1:92" ht="114"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4"/>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row>
    <row r="59" spans="1:92"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4"/>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row>
    <row r="60" spans="1:92"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4"/>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row>
    <row r="61" spans="1:92"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4"/>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row>
    <row r="62" spans="1:92"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4"/>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row>
    <row r="63" spans="1:92"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4"/>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row>
    <row r="64" spans="1:92"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4"/>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row>
    <row r="65" spans="1:92"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4"/>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row>
    <row r="66" spans="1:92"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4"/>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row>
    <row r="67" spans="1:92"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4"/>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row>
    <row r="68" spans="1:92" ht="12.7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4"/>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row>
    <row r="69" spans="1:92" ht="12.7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4"/>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row>
    <row r="70" spans="1:92" ht="12.7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4"/>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row>
    <row r="71" spans="1:92" ht="12.7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4"/>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row>
    <row r="72" spans="1:92" ht="12.7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4"/>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row>
    <row r="73" spans="1:92" ht="12.7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4"/>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row>
    <row r="74" spans="1:92" ht="12.7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4"/>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row>
    <row r="75" spans="1:92" ht="12.7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4"/>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row>
    <row r="76" spans="1:92" ht="12.7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4"/>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row>
    <row r="77" spans="1:92" ht="12.7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4"/>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row>
    <row r="78" spans="1:92" ht="12.7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4"/>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row>
  </sheetData>
  <sheetProtection password="CC28" sheet="1" objects="1" scenarios="1" selectLockedCells="1"/>
  <mergeCells count="338">
    <mergeCell ref="BA4:BC4"/>
    <mergeCell ref="BD4:BF4"/>
    <mergeCell ref="AA6:AA8"/>
    <mergeCell ref="AC6:AC7"/>
    <mergeCell ref="AR4:AT4"/>
    <mergeCell ref="AU4:AW4"/>
    <mergeCell ref="AX4:AZ4"/>
    <mergeCell ref="AE4:AF4"/>
    <mergeCell ref="AI4:AK4"/>
    <mergeCell ref="AL4:AN4"/>
    <mergeCell ref="U51:U53"/>
    <mergeCell ref="W51:W52"/>
    <mergeCell ref="AE51:AE53"/>
    <mergeCell ref="AF51:AF53"/>
    <mergeCell ref="X51:X53"/>
    <mergeCell ref="Z51:Z52"/>
    <mergeCell ref="AA51:AA53"/>
    <mergeCell ref="AC51:AC52"/>
    <mergeCell ref="O51:O53"/>
    <mergeCell ref="Q51:Q52"/>
    <mergeCell ref="R51:R53"/>
    <mergeCell ref="T51:T52"/>
    <mergeCell ref="I51:I53"/>
    <mergeCell ref="K51:K52"/>
    <mergeCell ref="L51:L53"/>
    <mergeCell ref="N51:N52"/>
    <mergeCell ref="C51:C53"/>
    <mergeCell ref="D51:D53"/>
    <mergeCell ref="F51:F53"/>
    <mergeCell ref="H51:H52"/>
    <mergeCell ref="U48:U50"/>
    <mergeCell ref="W48:W49"/>
    <mergeCell ref="O48:O50"/>
    <mergeCell ref="Q48:Q49"/>
    <mergeCell ref="R48:R50"/>
    <mergeCell ref="T48:T49"/>
    <mergeCell ref="AE48:AE50"/>
    <mergeCell ref="AF48:AF50"/>
    <mergeCell ref="X48:X50"/>
    <mergeCell ref="Z48:Z49"/>
    <mergeCell ref="AA48:AA50"/>
    <mergeCell ref="AC48:AC49"/>
    <mergeCell ref="I48:I50"/>
    <mergeCell ref="K48:K49"/>
    <mergeCell ref="L48:L50"/>
    <mergeCell ref="N48:N49"/>
    <mergeCell ref="C48:C50"/>
    <mergeCell ref="D48:D50"/>
    <mergeCell ref="F48:F50"/>
    <mergeCell ref="H48:H49"/>
    <mergeCell ref="U45:U47"/>
    <mergeCell ref="W45:W46"/>
    <mergeCell ref="AE45:AE47"/>
    <mergeCell ref="AF45:AF47"/>
    <mergeCell ref="X45:X47"/>
    <mergeCell ref="Z45:Z46"/>
    <mergeCell ref="AA45:AA47"/>
    <mergeCell ref="AC45:AC46"/>
    <mergeCell ref="O45:O47"/>
    <mergeCell ref="Q45:Q46"/>
    <mergeCell ref="R45:R47"/>
    <mergeCell ref="T45:T46"/>
    <mergeCell ref="I45:I47"/>
    <mergeCell ref="K45:K46"/>
    <mergeCell ref="L45:L47"/>
    <mergeCell ref="N45:N46"/>
    <mergeCell ref="C45:C47"/>
    <mergeCell ref="D45:D47"/>
    <mergeCell ref="F45:F47"/>
    <mergeCell ref="H45:H46"/>
    <mergeCell ref="U42:U44"/>
    <mergeCell ref="W42:W43"/>
    <mergeCell ref="O42:O44"/>
    <mergeCell ref="Q42:Q43"/>
    <mergeCell ref="R42:R44"/>
    <mergeCell ref="T42:T43"/>
    <mergeCell ref="AE42:AE44"/>
    <mergeCell ref="AF42:AF44"/>
    <mergeCell ref="X42:X44"/>
    <mergeCell ref="Z42:Z43"/>
    <mergeCell ref="AA42:AA44"/>
    <mergeCell ref="AC42:AC43"/>
    <mergeCell ref="I42:I44"/>
    <mergeCell ref="K42:K43"/>
    <mergeCell ref="L42:L44"/>
    <mergeCell ref="N42:N43"/>
    <mergeCell ref="C42:C44"/>
    <mergeCell ref="D42:D44"/>
    <mergeCell ref="F42:F44"/>
    <mergeCell ref="H42:H43"/>
    <mergeCell ref="U39:U41"/>
    <mergeCell ref="W39:W40"/>
    <mergeCell ref="AE39:AE41"/>
    <mergeCell ref="AF39:AF41"/>
    <mergeCell ref="X39:X41"/>
    <mergeCell ref="Z39:Z40"/>
    <mergeCell ref="AA39:AA41"/>
    <mergeCell ref="AC39:AC40"/>
    <mergeCell ref="O39:O41"/>
    <mergeCell ref="Q39:Q40"/>
    <mergeCell ref="R39:R41"/>
    <mergeCell ref="T39:T40"/>
    <mergeCell ref="I39:I41"/>
    <mergeCell ref="K39:K40"/>
    <mergeCell ref="L39:L41"/>
    <mergeCell ref="N39:N40"/>
    <mergeCell ref="C39:C41"/>
    <mergeCell ref="D39:D41"/>
    <mergeCell ref="F39:F41"/>
    <mergeCell ref="H39:H40"/>
    <mergeCell ref="U36:U38"/>
    <mergeCell ref="W36:W37"/>
    <mergeCell ref="O36:O38"/>
    <mergeCell ref="Q36:Q37"/>
    <mergeCell ref="R36:R38"/>
    <mergeCell ref="T36:T37"/>
    <mergeCell ref="AE36:AE38"/>
    <mergeCell ref="AF36:AF38"/>
    <mergeCell ref="X36:X38"/>
    <mergeCell ref="Z36:Z37"/>
    <mergeCell ref="AA36:AA38"/>
    <mergeCell ref="AC36:AC37"/>
    <mergeCell ref="I36:I38"/>
    <mergeCell ref="K36:K37"/>
    <mergeCell ref="L36:L38"/>
    <mergeCell ref="N36:N37"/>
    <mergeCell ref="C36:C38"/>
    <mergeCell ref="D36:D38"/>
    <mergeCell ref="F36:F38"/>
    <mergeCell ref="H36:H37"/>
    <mergeCell ref="U33:U35"/>
    <mergeCell ref="W33:W34"/>
    <mergeCell ref="AE33:AE35"/>
    <mergeCell ref="AF33:AF35"/>
    <mergeCell ref="X33:X35"/>
    <mergeCell ref="Z33:Z34"/>
    <mergeCell ref="AA33:AA35"/>
    <mergeCell ref="AC33:AC34"/>
    <mergeCell ref="O33:O35"/>
    <mergeCell ref="Q33:Q34"/>
    <mergeCell ref="R33:R35"/>
    <mergeCell ref="T33:T34"/>
    <mergeCell ref="I33:I35"/>
    <mergeCell ref="K33:K34"/>
    <mergeCell ref="L33:L35"/>
    <mergeCell ref="N33:N34"/>
    <mergeCell ref="C33:C35"/>
    <mergeCell ref="D33:D35"/>
    <mergeCell ref="F33:F35"/>
    <mergeCell ref="H33:H34"/>
    <mergeCell ref="U30:U32"/>
    <mergeCell ref="W30:W31"/>
    <mergeCell ref="O30:O32"/>
    <mergeCell ref="Q30:Q31"/>
    <mergeCell ref="R30:R32"/>
    <mergeCell ref="T30:T31"/>
    <mergeCell ref="AE30:AE32"/>
    <mergeCell ref="AF30:AF32"/>
    <mergeCell ref="X30:X32"/>
    <mergeCell ref="Z30:Z31"/>
    <mergeCell ref="AA30:AA32"/>
    <mergeCell ref="AC30:AC31"/>
    <mergeCell ref="I30:I32"/>
    <mergeCell ref="K30:K31"/>
    <mergeCell ref="L30:L32"/>
    <mergeCell ref="N30:N31"/>
    <mergeCell ref="C30:C32"/>
    <mergeCell ref="D30:D32"/>
    <mergeCell ref="F30:F32"/>
    <mergeCell ref="H30:H31"/>
    <mergeCell ref="C6:C8"/>
    <mergeCell ref="D6:D8"/>
    <mergeCell ref="F4:H4"/>
    <mergeCell ref="F6:F8"/>
    <mergeCell ref="H6:H7"/>
    <mergeCell ref="C4:D4"/>
    <mergeCell ref="O6:O8"/>
    <mergeCell ref="Q6:Q7"/>
    <mergeCell ref="K6:K7"/>
    <mergeCell ref="L4:N4"/>
    <mergeCell ref="L6:L8"/>
    <mergeCell ref="N6:N7"/>
    <mergeCell ref="I4:K4"/>
    <mergeCell ref="I6:I8"/>
    <mergeCell ref="O4:Q4"/>
    <mergeCell ref="U6:U8"/>
    <mergeCell ref="W6:W7"/>
    <mergeCell ref="R4:T4"/>
    <mergeCell ref="R6:R8"/>
    <mergeCell ref="T6:T7"/>
    <mergeCell ref="U4:W4"/>
    <mergeCell ref="AO4:AQ4"/>
    <mergeCell ref="X4:Z4"/>
    <mergeCell ref="AA4:AC4"/>
    <mergeCell ref="AE6:AE8"/>
    <mergeCell ref="AF6:AF8"/>
    <mergeCell ref="X6:X8"/>
    <mergeCell ref="Z6:Z7"/>
    <mergeCell ref="C9:C11"/>
    <mergeCell ref="D9:D11"/>
    <mergeCell ref="F9:F11"/>
    <mergeCell ref="H9:H10"/>
    <mergeCell ref="I9:I11"/>
    <mergeCell ref="K9:K10"/>
    <mergeCell ref="L9:L11"/>
    <mergeCell ref="N9:N10"/>
    <mergeCell ref="O9:O11"/>
    <mergeCell ref="Q9:Q10"/>
    <mergeCell ref="R9:R11"/>
    <mergeCell ref="T9:T10"/>
    <mergeCell ref="U9:U11"/>
    <mergeCell ref="W9:W10"/>
    <mergeCell ref="AE9:AE11"/>
    <mergeCell ref="AF9:AF11"/>
    <mergeCell ref="AA9:AA11"/>
    <mergeCell ref="AC9:AC10"/>
    <mergeCell ref="X9:X11"/>
    <mergeCell ref="Z9:Z10"/>
    <mergeCell ref="C12:C14"/>
    <mergeCell ref="D12:D14"/>
    <mergeCell ref="F12:F14"/>
    <mergeCell ref="H12:H13"/>
    <mergeCell ref="I12:I14"/>
    <mergeCell ref="K12:K13"/>
    <mergeCell ref="L12:L14"/>
    <mergeCell ref="N12:N13"/>
    <mergeCell ref="O12:O14"/>
    <mergeCell ref="Q12:Q13"/>
    <mergeCell ref="R12:R14"/>
    <mergeCell ref="T12:T13"/>
    <mergeCell ref="U12:U14"/>
    <mergeCell ref="W12:W13"/>
    <mergeCell ref="AE12:AE14"/>
    <mergeCell ref="AF12:AF14"/>
    <mergeCell ref="X12:X14"/>
    <mergeCell ref="Z12:Z13"/>
    <mergeCell ref="AA12:AA14"/>
    <mergeCell ref="AC12:AC13"/>
    <mergeCell ref="C15:C17"/>
    <mergeCell ref="D15:D17"/>
    <mergeCell ref="F15:F17"/>
    <mergeCell ref="H15:H16"/>
    <mergeCell ref="I15:I17"/>
    <mergeCell ref="K15:K16"/>
    <mergeCell ref="L15:L17"/>
    <mergeCell ref="N15:N16"/>
    <mergeCell ref="O15:O17"/>
    <mergeCell ref="Q15:Q16"/>
    <mergeCell ref="R15:R17"/>
    <mergeCell ref="T15:T16"/>
    <mergeCell ref="U15:U17"/>
    <mergeCell ref="W15:W16"/>
    <mergeCell ref="AE15:AE17"/>
    <mergeCell ref="AF15:AF17"/>
    <mergeCell ref="X15:X17"/>
    <mergeCell ref="Z15:Z16"/>
    <mergeCell ref="AA15:AA17"/>
    <mergeCell ref="AC15:AC16"/>
    <mergeCell ref="C18:C20"/>
    <mergeCell ref="D18:D20"/>
    <mergeCell ref="F18:F20"/>
    <mergeCell ref="H18:H19"/>
    <mergeCell ref="I18:I20"/>
    <mergeCell ref="K18:K19"/>
    <mergeCell ref="L18:L20"/>
    <mergeCell ref="N18:N19"/>
    <mergeCell ref="O18:O20"/>
    <mergeCell ref="Q18:Q19"/>
    <mergeCell ref="R18:R20"/>
    <mergeCell ref="T18:T19"/>
    <mergeCell ref="U18:U20"/>
    <mergeCell ref="W18:W19"/>
    <mergeCell ref="AE18:AE20"/>
    <mergeCell ref="AF18:AF20"/>
    <mergeCell ref="X18:X20"/>
    <mergeCell ref="Z18:Z19"/>
    <mergeCell ref="AA18:AA20"/>
    <mergeCell ref="AC18:AC19"/>
    <mergeCell ref="C21:C23"/>
    <mergeCell ref="D21:D23"/>
    <mergeCell ref="F21:F23"/>
    <mergeCell ref="H21:H22"/>
    <mergeCell ref="I21:I23"/>
    <mergeCell ref="K21:K22"/>
    <mergeCell ref="L21:L23"/>
    <mergeCell ref="N21:N22"/>
    <mergeCell ref="O21:O23"/>
    <mergeCell ref="Q21:Q22"/>
    <mergeCell ref="R21:R23"/>
    <mergeCell ref="T21:T22"/>
    <mergeCell ref="U21:U23"/>
    <mergeCell ref="W21:W22"/>
    <mergeCell ref="AE21:AE23"/>
    <mergeCell ref="AF21:AF23"/>
    <mergeCell ref="X21:X23"/>
    <mergeCell ref="Z21:Z22"/>
    <mergeCell ref="AA21:AA23"/>
    <mergeCell ref="AC21:AC22"/>
    <mergeCell ref="C24:C26"/>
    <mergeCell ref="D24:D26"/>
    <mergeCell ref="F24:F26"/>
    <mergeCell ref="H24:H25"/>
    <mergeCell ref="I24:I26"/>
    <mergeCell ref="K24:K25"/>
    <mergeCell ref="L24:L26"/>
    <mergeCell ref="N24:N25"/>
    <mergeCell ref="O24:O26"/>
    <mergeCell ref="Q24:Q25"/>
    <mergeCell ref="R24:R26"/>
    <mergeCell ref="T24:T25"/>
    <mergeCell ref="U24:U26"/>
    <mergeCell ref="W24:W25"/>
    <mergeCell ref="AE24:AE26"/>
    <mergeCell ref="AF24:AF26"/>
    <mergeCell ref="X24:X26"/>
    <mergeCell ref="Z24:Z25"/>
    <mergeCell ref="AA24:AA26"/>
    <mergeCell ref="AC24:AC25"/>
    <mergeCell ref="C27:C29"/>
    <mergeCell ref="D27:D29"/>
    <mergeCell ref="F27:F29"/>
    <mergeCell ref="H27:H28"/>
    <mergeCell ref="I27:I29"/>
    <mergeCell ref="K27:K28"/>
    <mergeCell ref="L27:L29"/>
    <mergeCell ref="N27:N28"/>
    <mergeCell ref="O27:O29"/>
    <mergeCell ref="Q27:Q28"/>
    <mergeCell ref="R27:R29"/>
    <mergeCell ref="T27:T28"/>
    <mergeCell ref="U27:U29"/>
    <mergeCell ref="W27:W28"/>
    <mergeCell ref="AE27:AE29"/>
    <mergeCell ref="AF27:AF29"/>
    <mergeCell ref="X27:X29"/>
    <mergeCell ref="Z27:Z28"/>
    <mergeCell ref="AA27:AA29"/>
    <mergeCell ref="AC27:AC28"/>
  </mergeCells>
  <conditionalFormatting sqref="AI4:BF4 F4:AC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rowBreaks count="1" manualBreakCount="1">
    <brk id="29" min="2" max="57" man="1"/>
  </rowBreaks>
  <drawing r:id="rId1"/>
</worksheet>
</file>

<file path=xl/worksheets/sheet5.xml><?xml version="1.0" encoding="utf-8"?>
<worksheet xmlns="http://schemas.openxmlformats.org/spreadsheetml/2006/main" xmlns:r="http://schemas.openxmlformats.org/officeDocument/2006/relationships">
  <sheetPr>
    <tabColor indexed="44"/>
  </sheetPr>
  <dimension ref="A1:CM75"/>
  <sheetViews>
    <sheetView showGridLines="0" showRowColHeaders="0" zoomScale="70" zoomScaleNormal="70" zoomScaleSheetLayoutView="50" zoomScalePageLayoutView="0" workbookViewId="0" topLeftCell="A15">
      <selection activeCell="F42" sqref="F42:F44"/>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84" t="s">
        <v>18</v>
      </c>
      <c r="D4" s="485"/>
      <c r="E4" s="48"/>
      <c r="F4" s="479" t="str">
        <f>'TEAM NAMES &amp; EVENTS'!U12</f>
        <v>Obstacle Relay</v>
      </c>
      <c r="G4" s="480"/>
      <c r="H4" s="481"/>
      <c r="I4" s="479" t="str">
        <f>'TEAM NAMES &amp; EVENTS'!U13</f>
        <v>1 + 1 Lap Relay</v>
      </c>
      <c r="J4" s="480"/>
      <c r="K4" s="481"/>
      <c r="L4" s="479" t="str">
        <f>'TEAM NAMES &amp; EVENTS'!U14</f>
        <v>2 + 2 Lap Relay</v>
      </c>
      <c r="M4" s="480"/>
      <c r="N4" s="481"/>
      <c r="O4" s="479" t="str">
        <f>'TEAM NAMES &amp; EVENTS'!U15</f>
        <v>6 Lap Paarlauf</v>
      </c>
      <c r="P4" s="480"/>
      <c r="Q4" s="481"/>
      <c r="R4" s="479" t="str">
        <f>'TEAM NAMES &amp; EVENTS'!U16</f>
        <v>Over / Under Relay</v>
      </c>
      <c r="S4" s="480"/>
      <c r="T4" s="481"/>
      <c r="U4" s="479" t="str">
        <f>'TEAM NAMES &amp; EVENTS'!U17</f>
        <v>4 x 1 Lap Relay</v>
      </c>
      <c r="V4" s="480"/>
      <c r="W4" s="481"/>
      <c r="X4" s="475" t="str">
        <f>'TEAM NAMES &amp; EVENTS'!U18</f>
        <v>4 lap parlauf</v>
      </c>
      <c r="Y4" s="476"/>
      <c r="Z4" s="477"/>
      <c r="AA4" s="475">
        <f>'TEAM NAMES &amp; EVENTS'!U19</f>
        <v>0</v>
      </c>
      <c r="AB4" s="476"/>
      <c r="AC4" s="477"/>
      <c r="AD4" s="85"/>
      <c r="AE4" s="484" t="s">
        <v>18</v>
      </c>
      <c r="AF4" s="485"/>
      <c r="AG4" s="62"/>
      <c r="AH4" s="62"/>
      <c r="AI4" s="472" t="str">
        <f>'TEAM NAMES &amp; EVENTS'!U21</f>
        <v>Chest Push</v>
      </c>
      <c r="AJ4" s="473"/>
      <c r="AK4" s="474"/>
      <c r="AL4" s="472" t="str">
        <f>'TEAM NAMES &amp; EVENTS'!U22</f>
        <v>Speed Bounce</v>
      </c>
      <c r="AM4" s="473"/>
      <c r="AN4" s="474"/>
      <c r="AO4" s="472" t="str">
        <f>'TEAM NAMES &amp; EVENTS'!U23</f>
        <v>Standing Long Jump</v>
      </c>
      <c r="AP4" s="473"/>
      <c r="AQ4" s="474"/>
      <c r="AR4" s="472" t="str">
        <f>'TEAM NAMES &amp; EVENTS'!U24</f>
        <v>Standing Triple Jump</v>
      </c>
      <c r="AS4" s="473"/>
      <c r="AT4" s="474"/>
      <c r="AU4" s="472" t="str">
        <f>'TEAM NAMES &amp; EVENTS'!U25</f>
        <v>Vertical Jump</v>
      </c>
      <c r="AV4" s="473"/>
      <c r="AW4" s="474"/>
      <c r="AX4" s="472" t="str">
        <f>'TEAM NAMES &amp; EVENTS'!U26</f>
        <v>Soft Javelin</v>
      </c>
      <c r="AY4" s="473"/>
      <c r="AZ4" s="474"/>
      <c r="BA4" s="472">
        <f>'TEAM NAMES &amp; EVENTS'!U27</f>
        <v>0</v>
      </c>
      <c r="BB4" s="473"/>
      <c r="BC4" s="474"/>
      <c r="BD4" s="472">
        <f>'TEAM NAMES &amp; EVENTS'!U28</f>
        <v>0</v>
      </c>
      <c r="BE4" s="473"/>
      <c r="BF4" s="474"/>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60" t="str">
        <f>LOOKUP("School A",'TEAM NAMES &amp; EVENTS'!B12:B27,'TEAM NAMES &amp; EVENTS'!F12:F27)</f>
        <v>A</v>
      </c>
      <c r="D6" s="470" t="str">
        <f>LOOKUP("School A",'TEAM NAMES &amp; EVENTS'!B12:B27,'TEAM NAMES &amp; EVENTS'!E12:E27)</f>
        <v>Marine Academy Plymouth</v>
      </c>
      <c r="E6" s="38"/>
      <c r="F6" s="478">
        <v>108.43</v>
      </c>
      <c r="G6" s="5">
        <f>IF(F6&gt;0,F6)</f>
        <v>108.43</v>
      </c>
      <c r="H6" s="457">
        <f>IF(G6=FALSE,0,RANK(G6,G$6:G$53,1))</f>
        <v>9</v>
      </c>
      <c r="I6" s="478">
        <v>32.3</v>
      </c>
      <c r="J6" s="5">
        <f>IF(I6&gt;0,I6)</f>
        <v>32.3</v>
      </c>
      <c r="K6" s="457">
        <f>IF(J6=FALSE,0,RANK(J6,J$6:J$53,1))</f>
        <v>6</v>
      </c>
      <c r="L6" s="478">
        <v>66.44</v>
      </c>
      <c r="M6" s="5">
        <f>IF(L6&gt;0,L6)</f>
        <v>66.44</v>
      </c>
      <c r="N6" s="457">
        <f>IF(M6=FALSE,0,RANK(M6,M$6:M$53,1))</f>
        <v>9</v>
      </c>
      <c r="O6" s="478"/>
      <c r="P6" s="5" t="b">
        <f>IF(O6&gt;0,O6)</f>
        <v>0</v>
      </c>
      <c r="Q6" s="457">
        <f>IF(P6=FALSE,0,RANK(P6,P$6:P$53,1))</f>
        <v>0</v>
      </c>
      <c r="R6" s="478"/>
      <c r="S6" s="5" t="b">
        <f>IF(R6&gt;0,R6)</f>
        <v>0</v>
      </c>
      <c r="T6" s="457">
        <f>IF(S6=FALSE,0,RANK(S6,S$6:S$53,1))</f>
        <v>0</v>
      </c>
      <c r="U6" s="478">
        <v>67.57</v>
      </c>
      <c r="V6" s="5">
        <f>IF(U6&gt;0,U6)</f>
        <v>67.57</v>
      </c>
      <c r="W6" s="457">
        <f>IF(V6=FALSE,0,RANK(V6,V$6:V$53,1))</f>
        <v>10</v>
      </c>
      <c r="X6" s="478">
        <f>60+13.22</f>
        <v>73.22</v>
      </c>
      <c r="Y6" s="5">
        <f>IF(X6&gt;0,X6)</f>
        <v>73.22</v>
      </c>
      <c r="Z6" s="457">
        <f>IF(Y6=FALSE,0,RANK(Y6,Y$6:Y$53,1))</f>
        <v>10</v>
      </c>
      <c r="AA6" s="478"/>
      <c r="AB6" s="5" t="b">
        <f>IF(AA6&gt;0,AA6)</f>
        <v>0</v>
      </c>
      <c r="AC6" s="457">
        <f>IF(AB6=FALSE,0,RANK(AB6,AB$6:AB$53,1))</f>
        <v>0</v>
      </c>
      <c r="AD6" s="6"/>
      <c r="AE6" s="459" t="str">
        <f>LOOKUP("School A",'TEAM NAMES &amp; EVENTS'!B12:B27,'TEAM NAMES &amp; EVENTS'!F12:F27)</f>
        <v>A</v>
      </c>
      <c r="AF6" s="462" t="str">
        <f>LOOKUP("School A",'TEAM NAMES &amp; EVENTS'!B12:B27,'TEAM NAMES &amp; EVENTS'!E12:E27)</f>
        <v>Marine Academy Plymouth</v>
      </c>
      <c r="AG6" s="38"/>
      <c r="AH6" s="7">
        <v>1</v>
      </c>
      <c r="AI6" s="71">
        <v>4</v>
      </c>
      <c r="AJ6" s="8">
        <f>IF(AI6+AI7+AI8&gt;0,AI6+AI7+AI8)</f>
        <v>12.25</v>
      </c>
      <c r="AK6" s="9">
        <f>AI6+AI7+AI8</f>
        <v>12.25</v>
      </c>
      <c r="AL6" s="75">
        <v>40</v>
      </c>
      <c r="AM6" s="8">
        <f>IF(AL6+AL7+AL8&gt;0,AL6+AL7+AL8)</f>
        <v>113</v>
      </c>
      <c r="AN6" s="9">
        <f>AL6+AL7+AL8</f>
        <v>113</v>
      </c>
      <c r="AO6" s="71">
        <v>1.28</v>
      </c>
      <c r="AP6" s="8">
        <f>IF(AO6+AO7+AO8&gt;0,AO6+AO7+AO8)</f>
        <v>4.18</v>
      </c>
      <c r="AQ6" s="9">
        <f>AO6+AO7+AO8</f>
        <v>4.18</v>
      </c>
      <c r="AR6" s="71"/>
      <c r="AS6" s="8" t="b">
        <f>IF(AR6+AR7+AR8&gt;0,AR6+AR7+AR8)</f>
        <v>0</v>
      </c>
      <c r="AT6" s="9">
        <f>AR6+AR7+AR8</f>
        <v>0</v>
      </c>
      <c r="AU6" s="75"/>
      <c r="AV6" s="8" t="b">
        <f>IF(AU6+AU7+AU8&gt;0,AU6+AU7+AU8)</f>
        <v>0</v>
      </c>
      <c r="AW6" s="9">
        <f>AU6+AU7+AU8</f>
        <v>0</v>
      </c>
      <c r="AX6" s="71">
        <v>10</v>
      </c>
      <c r="AY6" s="8">
        <f>IF(AX6+AX7+AX8&gt;0,AX6+AX7+AX8)</f>
        <v>27.5</v>
      </c>
      <c r="AZ6" s="9">
        <f>AX6+AX7+AX8</f>
        <v>27.5</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60"/>
      <c r="D7" s="470"/>
      <c r="E7" s="39"/>
      <c r="F7" s="455"/>
      <c r="G7" s="10"/>
      <c r="H7" s="458"/>
      <c r="I7" s="455"/>
      <c r="J7" s="10"/>
      <c r="K7" s="458"/>
      <c r="L7" s="455"/>
      <c r="M7" s="10"/>
      <c r="N7" s="458"/>
      <c r="O7" s="455"/>
      <c r="P7" s="10"/>
      <c r="Q7" s="458"/>
      <c r="R7" s="455"/>
      <c r="S7" s="10"/>
      <c r="T7" s="458"/>
      <c r="U7" s="455"/>
      <c r="V7" s="10"/>
      <c r="W7" s="458"/>
      <c r="X7" s="455"/>
      <c r="Y7" s="10"/>
      <c r="Z7" s="458"/>
      <c r="AA7" s="455"/>
      <c r="AB7" s="10"/>
      <c r="AC7" s="458"/>
      <c r="AD7" s="6"/>
      <c r="AE7" s="460"/>
      <c r="AF7" s="463"/>
      <c r="AG7" s="39"/>
      <c r="AH7" s="7">
        <v>2</v>
      </c>
      <c r="AI7" s="72">
        <v>4</v>
      </c>
      <c r="AJ7" s="11"/>
      <c r="AK7" s="12">
        <f>IF(AJ6=FALSE,0,RANK(AJ6,AJ$6:AJ$53,))</f>
        <v>5</v>
      </c>
      <c r="AL7" s="76">
        <v>40</v>
      </c>
      <c r="AM7" s="11"/>
      <c r="AN7" s="12">
        <f>IF(AM6=FALSE,0,RANK(AM6,AM$6:AM$53,))</f>
        <v>6</v>
      </c>
      <c r="AO7" s="72">
        <v>1.5</v>
      </c>
      <c r="AP7" s="11"/>
      <c r="AQ7" s="12">
        <f>IF(AP6=FALSE,0,RANK(AP6,AP$6:AP$53,))</f>
        <v>6</v>
      </c>
      <c r="AR7" s="72"/>
      <c r="AS7" s="11"/>
      <c r="AT7" s="12">
        <f>IF(AS6=FALSE,0,RANK(AS6,AS$6:AS$53,))</f>
        <v>0</v>
      </c>
      <c r="AU7" s="76"/>
      <c r="AV7" s="11"/>
      <c r="AW7" s="12">
        <f>IF(AV6=FALSE,0,RANK(AV6,AV$6:AV$53,))</f>
        <v>0</v>
      </c>
      <c r="AX7" s="72">
        <v>7.5</v>
      </c>
      <c r="AY7" s="11"/>
      <c r="AZ7" s="12">
        <f>IF(AY6=FALSE,0,RANK(AY6,AY$6:AY$53,))</f>
        <v>7</v>
      </c>
      <c r="BA7" s="72"/>
      <c r="BB7" s="11"/>
      <c r="BC7" s="12">
        <f>IF(BB6=FALSE,0,RANK(BB6,BB$6:BB$53,))</f>
        <v>0</v>
      </c>
      <c r="BD7" s="72"/>
      <c r="BE7" s="11"/>
      <c r="BF7" s="12">
        <f>IF(BE6=FALSE,0,RANK(BE6,BE$6:BE$53,))</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61"/>
      <c r="D8" s="471"/>
      <c r="E8" s="40"/>
      <c r="F8" s="456"/>
      <c r="G8" s="13"/>
      <c r="H8" s="14">
        <f>IF(H6=0,0,(LOOKUP(H6,'TEAM NAMES &amp; EVENTS'!$L$12:$L$27,'TEAM NAMES &amp; EVENTS'!$M$12:$M$27)))</f>
        <v>8</v>
      </c>
      <c r="I8" s="456"/>
      <c r="J8" s="13"/>
      <c r="K8" s="14">
        <f>IF(K6=0,0,(LOOKUP(K6,'TEAM NAMES &amp; EVENTS'!$L$12:$L$27,'TEAM NAMES &amp; EVENTS'!$M$12:$M$27)))</f>
        <v>14</v>
      </c>
      <c r="L8" s="456"/>
      <c r="M8" s="13"/>
      <c r="N8" s="14">
        <f>IF(N6=0,0,(LOOKUP(N6,'TEAM NAMES &amp; EVENTS'!$L$12:$L$27,'TEAM NAMES &amp; EVENTS'!$M$12:$M$27)))</f>
        <v>8</v>
      </c>
      <c r="O8" s="456"/>
      <c r="P8" s="13"/>
      <c r="Q8" s="14">
        <f>IF(Q6=0,0,(LOOKUP(Q6,'TEAM NAMES &amp; EVENTS'!$L$12:$L$27,'TEAM NAMES &amp; EVENTS'!$M$12:$M$27)))</f>
        <v>0</v>
      </c>
      <c r="R8" s="456"/>
      <c r="S8" s="13"/>
      <c r="T8" s="14">
        <f>IF(T6=0,0,(LOOKUP(T6,'TEAM NAMES &amp; EVENTS'!$L$12:$L$27,'TEAM NAMES &amp; EVENTS'!$M$12:$M$27)))</f>
        <v>0</v>
      </c>
      <c r="U8" s="456"/>
      <c r="V8" s="13"/>
      <c r="W8" s="14">
        <f>IF(W6=0,0,(LOOKUP(W6,'TEAM NAMES &amp; EVENTS'!$L$12:$L$27,'TEAM NAMES &amp; EVENTS'!$M$12:$M$27)))</f>
        <v>6</v>
      </c>
      <c r="X8" s="456"/>
      <c r="Y8" s="13"/>
      <c r="Z8" s="14">
        <f>IF(Z6=0,0,(LOOKUP(Z6,'TEAM NAMES &amp; EVENTS'!$L$12:$L$27,'TEAM NAMES &amp; EVENTS'!$M$12:$M$27)))</f>
        <v>6</v>
      </c>
      <c r="AA8" s="456"/>
      <c r="AB8" s="13"/>
      <c r="AC8" s="14">
        <f>IF(AC6=0,0,(LOOKUP(AC6,'TEAM NAMES &amp; EVENTS'!$L$12:$L$27,'TEAM NAMES &amp; EVENTS'!$M$12:$M$27)))</f>
        <v>0</v>
      </c>
      <c r="AD8" s="6"/>
      <c r="AE8" s="461"/>
      <c r="AF8" s="464"/>
      <c r="AG8" s="40"/>
      <c r="AH8" s="7">
        <v>3</v>
      </c>
      <c r="AI8" s="73">
        <v>4.25</v>
      </c>
      <c r="AJ8" s="15"/>
      <c r="AK8" s="16">
        <f>IF(AK7=0,0,(LOOKUP(AK7,'TEAM NAMES &amp; EVENTS'!$L$12:$L$27,'TEAM NAMES &amp; EVENTS'!$M$12:$M$27)))</f>
        <v>16</v>
      </c>
      <c r="AL8" s="77">
        <v>33</v>
      </c>
      <c r="AM8" s="15"/>
      <c r="AN8" s="16">
        <f>IF(AN7=0,0,(LOOKUP(AN7,'TEAM NAMES &amp; EVENTS'!$L$12:$L$27,'TEAM NAMES &amp; EVENTS'!$M$12:$M$27)))</f>
        <v>14</v>
      </c>
      <c r="AO8" s="73">
        <v>1.4</v>
      </c>
      <c r="AP8" s="15"/>
      <c r="AQ8" s="16">
        <f>IF(AQ7=0,0,(LOOKUP(AQ7,'TEAM NAMES &amp; EVENTS'!$L$12:$L$27,'TEAM NAMES &amp; EVENTS'!$M$12:$M$27)))</f>
        <v>14</v>
      </c>
      <c r="AR8" s="73"/>
      <c r="AS8" s="15"/>
      <c r="AT8" s="16">
        <f>IF(AT7=0,0,(LOOKUP(AT7,'TEAM NAMES &amp; EVENTS'!$L$12:$L$27,'TEAM NAMES &amp; EVENTS'!$M$12:$M$27)))</f>
        <v>0</v>
      </c>
      <c r="AU8" s="77"/>
      <c r="AV8" s="15"/>
      <c r="AW8" s="16">
        <f>IF(AW7=0,0,(LOOKUP(AW7,'TEAM NAMES &amp; EVENTS'!$L$12:$L$27,'TEAM NAMES &amp; EVENTS'!$M$12:$M$27)))</f>
        <v>0</v>
      </c>
      <c r="AX8" s="73">
        <v>10</v>
      </c>
      <c r="AY8" s="15"/>
      <c r="AZ8" s="16">
        <f>IF(AZ7=0,0,(LOOKUP(AZ7,'TEAM NAMES &amp; EVENTS'!$L$12:$L$27,'TEAM NAMES &amp; EVENTS'!$M$12:$M$27)))</f>
        <v>12</v>
      </c>
      <c r="BA8" s="73"/>
      <c r="BB8" s="15"/>
      <c r="BC8" s="16">
        <f>IF(BC7=0,0,(LOOKUP(BC7,'TEAM NAMES &amp; EVENTS'!$L$12:$L$27,'TEAM NAMES &amp; EVENTS'!$M$12:$M$27)))</f>
        <v>0</v>
      </c>
      <c r="BD8" s="73"/>
      <c r="BE8" s="15"/>
      <c r="BF8" s="16">
        <f>IF(BF7=0,0,(LOOKUP(BF7,'TEAM NAMES &amp; EVENTS'!$L$12:$L$27,'TEAM NAMES &amp; EVENTS'!$M$12:$M$27)))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59" t="str">
        <f>LOOKUP("School B",'TEAM NAMES &amp; EVENTS'!B12:B27,'TEAM NAMES &amp; EVENTS'!F12:F27)</f>
        <v>B</v>
      </c>
      <c r="D9" s="470" t="str">
        <f>LOOKUP("School B",'TEAM NAMES &amp; EVENTS'!B12:B27,'TEAM NAMES &amp; EVENTS'!E12:E27)</f>
        <v>Stuart Road </v>
      </c>
      <c r="E9" s="39"/>
      <c r="F9" s="455">
        <v>98.38</v>
      </c>
      <c r="G9" s="10">
        <f>IF(F9&gt;0,F9)</f>
        <v>98.38</v>
      </c>
      <c r="H9" s="457">
        <f>IF(G9=FALSE,0,RANK(G9,G$6:G$53,1))</f>
        <v>2</v>
      </c>
      <c r="I9" s="455">
        <v>30.59</v>
      </c>
      <c r="J9" s="10">
        <f>IF(I9&gt;0,I9)</f>
        <v>30.59</v>
      </c>
      <c r="K9" s="457">
        <f>IF(J9=FALSE,0,RANK(J9,J$6:J$53,1))</f>
        <v>2</v>
      </c>
      <c r="L9" s="455">
        <v>61.53</v>
      </c>
      <c r="M9" s="10">
        <f>IF(L9&gt;0,L9)</f>
        <v>61.53</v>
      </c>
      <c r="N9" s="457">
        <f>IF(M9=FALSE,0,RANK(M9,M$6:M$53,1))</f>
        <v>2</v>
      </c>
      <c r="O9" s="455"/>
      <c r="P9" s="10" t="b">
        <f>IF(O9&gt;0,O9)</f>
        <v>0</v>
      </c>
      <c r="Q9" s="457">
        <f>IF(P9=FALSE,0,RANK(P9,P$6:P$53,1))</f>
        <v>0</v>
      </c>
      <c r="R9" s="455"/>
      <c r="S9" s="10" t="b">
        <f>IF(R9&gt;0,R9)</f>
        <v>0</v>
      </c>
      <c r="T9" s="457">
        <f>IF(S9=FALSE,0,RANK(S9,S$6:S$53,1))</f>
        <v>0</v>
      </c>
      <c r="U9" s="455">
        <v>61.25</v>
      </c>
      <c r="V9" s="10">
        <f>IF(U9&gt;0,U9)</f>
        <v>61.25</v>
      </c>
      <c r="W9" s="457">
        <f>IF(V9=FALSE,0,RANK(V9,V$6:V$53,1))</f>
        <v>1</v>
      </c>
      <c r="X9" s="455">
        <f>60+5.93</f>
        <v>65.93</v>
      </c>
      <c r="Y9" s="10">
        <f>IF(X9&gt;0,X9)</f>
        <v>65.93</v>
      </c>
      <c r="Z9" s="457">
        <f>IF(Y9=FALSE,0,RANK(Y9,Y$6:Y$53,1))</f>
        <v>8</v>
      </c>
      <c r="AA9" s="455"/>
      <c r="AB9" s="10" t="b">
        <f>IF(AA9&gt;0,AA9)</f>
        <v>0</v>
      </c>
      <c r="AC9" s="457">
        <f>IF(AB9=FALSE,0,RANK(AB9,AB$6:AB$53,1))</f>
        <v>0</v>
      </c>
      <c r="AD9" s="6"/>
      <c r="AE9" s="459" t="str">
        <f>LOOKUP("School B",'TEAM NAMES &amp; EVENTS'!B12:B27,'TEAM NAMES &amp; EVENTS'!F12:F27)</f>
        <v>B</v>
      </c>
      <c r="AF9" s="462" t="str">
        <f>LOOKUP("School B",'TEAM NAMES &amp; EVENTS'!B12:B27,'TEAM NAMES &amp; EVENTS'!E12:E27)</f>
        <v>Stuart Road </v>
      </c>
      <c r="AG9" s="39"/>
      <c r="AH9" s="7">
        <v>1</v>
      </c>
      <c r="AI9" s="74">
        <v>4.25</v>
      </c>
      <c r="AJ9" s="17">
        <f>IF(AI9+AI10+AI11&gt;0,AI9+AI10+AI11)</f>
        <v>13</v>
      </c>
      <c r="AK9" s="9">
        <f>AI9+AI10+AI11</f>
        <v>13</v>
      </c>
      <c r="AL9" s="78">
        <v>40</v>
      </c>
      <c r="AM9" s="17">
        <f>IF(AL9+AL10+AL11&gt;0,AL9+AL10+AL11)</f>
        <v>124</v>
      </c>
      <c r="AN9" s="9">
        <f>AL9+AL10+AL11</f>
        <v>124</v>
      </c>
      <c r="AO9" s="74">
        <v>1.4</v>
      </c>
      <c r="AP9" s="17">
        <f>IF(AO9+AO10+AO11&gt;0,AO9+AO10+AO11)</f>
        <v>4.1</v>
      </c>
      <c r="AQ9" s="9">
        <f>AO9+AO10+AO11</f>
        <v>4.1</v>
      </c>
      <c r="AR9" s="74"/>
      <c r="AS9" s="17" t="b">
        <f>IF(AR9+AR10+AR11&gt;0,AR9+AR10+AR11)</f>
        <v>0</v>
      </c>
      <c r="AT9" s="9">
        <f>AR9+AR10+AR11</f>
        <v>0</v>
      </c>
      <c r="AU9" s="78"/>
      <c r="AV9" s="17" t="b">
        <f>IF(AU9+AU10+AU11&gt;0,AU9+AU10+AU11)</f>
        <v>0</v>
      </c>
      <c r="AW9" s="9">
        <f>AU9+AU10+AU11</f>
        <v>0</v>
      </c>
      <c r="AX9" s="74">
        <v>10</v>
      </c>
      <c r="AY9" s="17">
        <f>IF(AX9+AX10+AX11&gt;0,AX9+AX10+AX11)</f>
        <v>34</v>
      </c>
      <c r="AZ9" s="9">
        <f>AX9+AX10+AX11</f>
        <v>34</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60"/>
      <c r="D10" s="470"/>
      <c r="E10" s="39"/>
      <c r="F10" s="455"/>
      <c r="G10" s="10"/>
      <c r="H10" s="458"/>
      <c r="I10" s="455"/>
      <c r="J10" s="10"/>
      <c r="K10" s="458"/>
      <c r="L10" s="455"/>
      <c r="M10" s="10"/>
      <c r="N10" s="458"/>
      <c r="O10" s="455"/>
      <c r="P10" s="10"/>
      <c r="Q10" s="458"/>
      <c r="R10" s="455"/>
      <c r="S10" s="10"/>
      <c r="T10" s="458"/>
      <c r="U10" s="455"/>
      <c r="V10" s="10"/>
      <c r="W10" s="458"/>
      <c r="X10" s="455"/>
      <c r="Y10" s="10"/>
      <c r="Z10" s="458"/>
      <c r="AA10" s="455"/>
      <c r="AB10" s="10"/>
      <c r="AC10" s="458"/>
      <c r="AD10" s="6"/>
      <c r="AE10" s="460"/>
      <c r="AF10" s="463"/>
      <c r="AG10" s="39"/>
      <c r="AH10" s="7">
        <v>2</v>
      </c>
      <c r="AI10" s="72">
        <v>4.5</v>
      </c>
      <c r="AJ10" s="11"/>
      <c r="AK10" s="12">
        <f>IF(AJ9=FALSE,0,RANK(AJ9,AJ$6:AJ$53,))</f>
        <v>3</v>
      </c>
      <c r="AL10" s="76">
        <v>45</v>
      </c>
      <c r="AM10" s="11"/>
      <c r="AN10" s="12">
        <f>IF(AM9=FALSE,0,RANK(AM9,AM$6:AM$53,))</f>
        <v>2</v>
      </c>
      <c r="AO10" s="72">
        <v>1.3</v>
      </c>
      <c r="AP10" s="11"/>
      <c r="AQ10" s="12">
        <f>IF(AP9=FALSE,0,RANK(AP9,AP$6:AP$53,))</f>
        <v>7</v>
      </c>
      <c r="AR10" s="72"/>
      <c r="AS10" s="11"/>
      <c r="AT10" s="12">
        <f>IF(AS9=FALSE,0,RANK(AS9,AS$6:AS$53,))</f>
        <v>0</v>
      </c>
      <c r="AU10" s="76"/>
      <c r="AV10" s="11"/>
      <c r="AW10" s="12">
        <f>IF(AV9=FALSE,0,RANK(AV9,AV$6:AV$53,))</f>
        <v>0</v>
      </c>
      <c r="AX10" s="72">
        <v>12.5</v>
      </c>
      <c r="AY10" s="11"/>
      <c r="AZ10" s="12">
        <f>IF(AY9=FALSE,0,RANK(AY9,AY$6:AY$53,))</f>
        <v>1</v>
      </c>
      <c r="BA10" s="72"/>
      <c r="BB10" s="11"/>
      <c r="BC10" s="12">
        <f>IF(BB9=FALSE,0,RANK(BB9,BB$6:BB$53,))</f>
        <v>0</v>
      </c>
      <c r="BD10" s="72"/>
      <c r="BE10" s="11"/>
      <c r="BF10" s="12">
        <f>IF(BE9=FALSE,0,RANK(BE9,BE$6:BE$53,))</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61"/>
      <c r="D11" s="471"/>
      <c r="E11" s="40"/>
      <c r="F11" s="456"/>
      <c r="G11" s="13"/>
      <c r="H11" s="14">
        <f>IF(H9=0,0,(LOOKUP(H9,'TEAM NAMES &amp; EVENTS'!$L$12:$L$27,'TEAM NAMES &amp; EVENTS'!$M$12:$M$27)))</f>
        <v>22</v>
      </c>
      <c r="I11" s="456"/>
      <c r="J11" s="13"/>
      <c r="K11" s="14">
        <f>IF(K9=0,0,(LOOKUP(K9,'TEAM NAMES &amp; EVENTS'!$L$12:$L$27,'TEAM NAMES &amp; EVENTS'!$M$12:$M$27)))</f>
        <v>22</v>
      </c>
      <c r="L11" s="456"/>
      <c r="M11" s="13"/>
      <c r="N11" s="14">
        <f>IF(N9=0,0,(LOOKUP(N9,'TEAM NAMES &amp; EVENTS'!$L$12:$L$27,'TEAM NAMES &amp; EVENTS'!$M$12:$M$27)))</f>
        <v>22</v>
      </c>
      <c r="O11" s="456"/>
      <c r="P11" s="13"/>
      <c r="Q11" s="14">
        <f>IF(Q9=0,0,(LOOKUP(Q9,'TEAM NAMES &amp; EVENTS'!$L$12:$L$27,'TEAM NAMES &amp; EVENTS'!$M$12:$M$27)))</f>
        <v>0</v>
      </c>
      <c r="R11" s="456"/>
      <c r="S11" s="13"/>
      <c r="T11" s="14">
        <f>IF(T9=0,0,(LOOKUP(T9,'TEAM NAMES &amp; EVENTS'!$L$12:$L$27,'TEAM NAMES &amp; EVENTS'!$M$12:$M$27)))</f>
        <v>0</v>
      </c>
      <c r="U11" s="456"/>
      <c r="V11" s="13"/>
      <c r="W11" s="14">
        <f>IF(W9=0,0,(LOOKUP(W9,'TEAM NAMES &amp; EVENTS'!$L$12:$L$27,'TEAM NAMES &amp; EVENTS'!$M$12:$M$27)))</f>
        <v>24</v>
      </c>
      <c r="X11" s="456"/>
      <c r="Y11" s="13"/>
      <c r="Z11" s="14">
        <f>IF(Z9=0,0,(LOOKUP(Z9,'TEAM NAMES &amp; EVENTS'!$L$12:$L$27,'TEAM NAMES &amp; EVENTS'!$M$12:$M$27)))</f>
        <v>10</v>
      </c>
      <c r="AA11" s="456"/>
      <c r="AB11" s="13"/>
      <c r="AC11" s="14">
        <f>IF(AC9=0,0,(LOOKUP(AC9,'TEAM NAMES &amp; EVENTS'!$L$12:$L$27,'TEAM NAMES &amp; EVENTS'!$M$12:$M$27)))</f>
        <v>0</v>
      </c>
      <c r="AD11" s="6"/>
      <c r="AE11" s="461"/>
      <c r="AF11" s="464"/>
      <c r="AG11" s="40"/>
      <c r="AH11" s="7">
        <v>3</v>
      </c>
      <c r="AI11" s="73">
        <v>4.25</v>
      </c>
      <c r="AJ11" s="15"/>
      <c r="AK11" s="16">
        <f>IF(AK10=0,0,(LOOKUP(AK10,'TEAM NAMES &amp; EVENTS'!$L$12:$L$27,'TEAM NAMES &amp; EVENTS'!$M$12:$M$27)))</f>
        <v>20</v>
      </c>
      <c r="AL11" s="77">
        <v>39</v>
      </c>
      <c r="AM11" s="15"/>
      <c r="AN11" s="16">
        <f>IF(AN10=0,0,(LOOKUP(AN10,'TEAM NAMES &amp; EVENTS'!$L$12:$L$27,'TEAM NAMES &amp; EVENTS'!$M$12:$M$27)))</f>
        <v>22</v>
      </c>
      <c r="AO11" s="73">
        <v>1.4</v>
      </c>
      <c r="AP11" s="15"/>
      <c r="AQ11" s="16">
        <f>IF(AQ10=0,0,(LOOKUP(AQ10,'TEAM NAMES &amp; EVENTS'!$L$12:$L$27,'TEAM NAMES &amp; EVENTS'!$M$12:$M$27)))</f>
        <v>12</v>
      </c>
      <c r="AR11" s="73"/>
      <c r="AS11" s="15"/>
      <c r="AT11" s="16">
        <f>IF(AT10=0,0,(LOOKUP(AT10,'TEAM NAMES &amp; EVENTS'!$L$12:$L$27,'TEAM NAMES &amp; EVENTS'!$M$12:$M$27)))</f>
        <v>0</v>
      </c>
      <c r="AU11" s="77"/>
      <c r="AV11" s="15"/>
      <c r="AW11" s="16">
        <f>IF(AW10=0,0,(LOOKUP(AW10,'TEAM NAMES &amp; EVENTS'!$L$12:$L$27,'TEAM NAMES &amp; EVENTS'!$M$12:$M$27)))</f>
        <v>0</v>
      </c>
      <c r="AX11" s="73">
        <v>11.5</v>
      </c>
      <c r="AY11" s="15"/>
      <c r="AZ11" s="16">
        <f>IF(AZ10=0,0,(LOOKUP(AZ10,'TEAM NAMES &amp; EVENTS'!$L$12:$L$27,'TEAM NAMES &amp; EVENTS'!$M$12:$M$27)))</f>
        <v>24</v>
      </c>
      <c r="BA11" s="73"/>
      <c r="BB11" s="15"/>
      <c r="BC11" s="16">
        <f>IF(BC10=0,0,(LOOKUP(BC10,'TEAM NAMES &amp; EVENTS'!$L$12:$L$27,'TEAM NAMES &amp; EVENTS'!$M$12:$M$27)))</f>
        <v>0</v>
      </c>
      <c r="BD11" s="73"/>
      <c r="BE11" s="15"/>
      <c r="BF11" s="16">
        <f>IF(BF10=0,0,(LOOKUP(BF10,'TEAM NAMES &amp; EVENTS'!$L$12:$L$27,'TEAM NAMES &amp; EVENTS'!$M$12:$M$27)))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59" t="str">
        <f>LOOKUP("School C",'TEAM NAMES &amp; EVENTS'!B12:B27,'TEAM NAMES &amp; EVENTS'!F12:F27)</f>
        <v>C </v>
      </c>
      <c r="D12" s="465" t="str">
        <f>LOOKUP("School C",'TEAM NAMES &amp; EVENTS'!B12:B27,'TEAM NAMES &amp; EVENTS'!E12:E27)</f>
        <v>Stoke Damerel</v>
      </c>
      <c r="E12" s="39"/>
      <c r="F12" s="455">
        <v>113.41</v>
      </c>
      <c r="G12" s="10">
        <f>IF(F12&gt;0,F12)</f>
        <v>113.41</v>
      </c>
      <c r="H12" s="457">
        <f>IF(G12=FALSE,0,RANK(G12,G$6:G$53,1))</f>
        <v>10</v>
      </c>
      <c r="I12" s="455">
        <v>32.72</v>
      </c>
      <c r="J12" s="10">
        <f>IF(I12&gt;0,I12)</f>
        <v>32.72</v>
      </c>
      <c r="K12" s="457">
        <f>IF(J12=FALSE,0,RANK(J12,J$6:J$53,1))</f>
        <v>7</v>
      </c>
      <c r="L12" s="455">
        <v>66.4</v>
      </c>
      <c r="M12" s="10">
        <f>IF(L12&gt;0,L12)</f>
        <v>66.4</v>
      </c>
      <c r="N12" s="457">
        <f>IF(M12=FALSE,0,RANK(M12,M$6:M$53,1))</f>
        <v>8</v>
      </c>
      <c r="O12" s="455"/>
      <c r="P12" s="10" t="b">
        <f>IF(O12&gt;0,O12)</f>
        <v>0</v>
      </c>
      <c r="Q12" s="457">
        <f>IF(P12=FALSE,0,RANK(P12,P$6:P$53,1))</f>
        <v>0</v>
      </c>
      <c r="R12" s="455"/>
      <c r="S12" s="10" t="b">
        <f>IF(R12&gt;0,R12)</f>
        <v>0</v>
      </c>
      <c r="T12" s="457">
        <f>IF(S12=FALSE,0,RANK(S12,S$6:S$53,1))</f>
        <v>0</v>
      </c>
      <c r="U12" s="455">
        <v>67.44</v>
      </c>
      <c r="V12" s="10">
        <f>IF(U12&gt;0,U12)</f>
        <v>67.44</v>
      </c>
      <c r="W12" s="457">
        <f>IF(V12=FALSE,0,RANK(V12,V$6:V$53,1))</f>
        <v>9</v>
      </c>
      <c r="X12" s="455">
        <f>60+8.59</f>
        <v>68.59</v>
      </c>
      <c r="Y12" s="10">
        <f>IF(X12&gt;0,X12)</f>
        <v>68.59</v>
      </c>
      <c r="Z12" s="457">
        <f>IF(Y12=FALSE,0,RANK(Y12,Y$6:Y$53,1))</f>
        <v>9</v>
      </c>
      <c r="AA12" s="455"/>
      <c r="AB12" s="10" t="b">
        <f>IF(AA12&gt;0,AA12)</f>
        <v>0</v>
      </c>
      <c r="AC12" s="457">
        <f>IF(AB12=FALSE,0,RANK(AB12,AB$6:AB$53,1))</f>
        <v>0</v>
      </c>
      <c r="AD12" s="6"/>
      <c r="AE12" s="459" t="str">
        <f>LOOKUP("School C",'TEAM NAMES &amp; EVENTS'!B12:B27,'TEAM NAMES &amp; EVENTS'!F12:F27)</f>
        <v>C </v>
      </c>
      <c r="AF12" s="462" t="str">
        <f>LOOKUP("School C",'TEAM NAMES &amp; EVENTS'!B12:B27,'TEAM NAMES &amp; EVENTS'!E12:E27)</f>
        <v>Stoke Damerel</v>
      </c>
      <c r="AG12" s="39"/>
      <c r="AH12" s="7">
        <v>1</v>
      </c>
      <c r="AI12" s="74">
        <v>4.5</v>
      </c>
      <c r="AJ12" s="17">
        <f>IF(AI12+AI13+AI14&gt;0,AI12+AI13+AI14)</f>
        <v>12.25</v>
      </c>
      <c r="AK12" s="9">
        <f>AI12+AI13+AI14</f>
        <v>12.25</v>
      </c>
      <c r="AL12" s="78">
        <v>44</v>
      </c>
      <c r="AM12" s="17">
        <f>IF(AL12+AL13+AL14&gt;0,AL12+AL13+AL14)</f>
        <v>116</v>
      </c>
      <c r="AN12" s="9">
        <f>AL12+AL13+AL14</f>
        <v>116</v>
      </c>
      <c r="AO12" s="74">
        <v>1.36</v>
      </c>
      <c r="AP12" s="17">
        <f>IF(AO12+AO13+AO14&gt;0,AO12+AO13+AO14)</f>
        <v>4.04</v>
      </c>
      <c r="AQ12" s="9">
        <f>AO12+AO13+AO14</f>
        <v>4.04</v>
      </c>
      <c r="AR12" s="74"/>
      <c r="AS12" s="17" t="b">
        <f>IF(AR12+AR13+AR14&gt;0,AR12+AR13+AR14)</f>
        <v>0</v>
      </c>
      <c r="AT12" s="9">
        <f>AR12+AR13+AR14</f>
        <v>0</v>
      </c>
      <c r="AU12" s="78"/>
      <c r="AV12" s="17" t="b">
        <f>IF(AU12+AU13+AU14&gt;0,AU12+AU13+AU14)</f>
        <v>0</v>
      </c>
      <c r="AW12" s="9">
        <f>AU12+AU13+AU14</f>
        <v>0</v>
      </c>
      <c r="AX12" s="74">
        <v>12</v>
      </c>
      <c r="AY12" s="17">
        <f>IF(AX12+AX13+AX14&gt;0,AX12+AX13+AX14)</f>
        <v>30</v>
      </c>
      <c r="AZ12" s="9">
        <f>AX12+AX13+AX14</f>
        <v>30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60"/>
      <c r="D13" s="466"/>
      <c r="E13" s="39"/>
      <c r="F13" s="455"/>
      <c r="G13" s="10"/>
      <c r="H13" s="458"/>
      <c r="I13" s="455"/>
      <c r="J13" s="10"/>
      <c r="K13" s="458"/>
      <c r="L13" s="455"/>
      <c r="M13" s="10"/>
      <c r="N13" s="458"/>
      <c r="O13" s="455"/>
      <c r="P13" s="10"/>
      <c r="Q13" s="458"/>
      <c r="R13" s="455"/>
      <c r="S13" s="10"/>
      <c r="T13" s="458"/>
      <c r="U13" s="455"/>
      <c r="V13" s="10"/>
      <c r="W13" s="458"/>
      <c r="X13" s="455"/>
      <c r="Y13" s="10"/>
      <c r="Z13" s="458"/>
      <c r="AA13" s="455"/>
      <c r="AB13" s="10"/>
      <c r="AC13" s="458"/>
      <c r="AD13" s="6"/>
      <c r="AE13" s="460"/>
      <c r="AF13" s="463"/>
      <c r="AG13" s="39"/>
      <c r="AH13" s="7">
        <v>2</v>
      </c>
      <c r="AI13" s="72">
        <v>4.5</v>
      </c>
      <c r="AJ13" s="11"/>
      <c r="AK13" s="12">
        <f>IF(AJ12=FALSE,0,RANK(AJ12,AJ$6:AJ$53,))</f>
        <v>5</v>
      </c>
      <c r="AL13" s="76">
        <v>35</v>
      </c>
      <c r="AM13" s="11"/>
      <c r="AN13" s="12">
        <f>IF(AM12=FALSE,0,RANK(AM12,AM$6:AM$53,))</f>
        <v>5</v>
      </c>
      <c r="AO13" s="72">
        <v>1.3</v>
      </c>
      <c r="AP13" s="11"/>
      <c r="AQ13" s="12">
        <f>IF(AP12=FALSE,0,RANK(AP12,AP$6:AP$53,))</f>
        <v>9</v>
      </c>
      <c r="AR13" s="72"/>
      <c r="AS13" s="11"/>
      <c r="AT13" s="12">
        <f>IF(AS12=FALSE,0,RANK(AS12,AS$6:AS$53,))</f>
        <v>0</v>
      </c>
      <c r="AU13" s="76"/>
      <c r="AV13" s="11"/>
      <c r="AW13" s="12">
        <f>IF(AV12=FALSE,0,RANK(AV12,AV$6:AV$53,))</f>
        <v>0</v>
      </c>
      <c r="AX13" s="72">
        <v>7</v>
      </c>
      <c r="AY13" s="11"/>
      <c r="AZ13" s="12">
        <f>IF(AY12=FALSE,0,RANK(AY12,AY$6:AY$53,))</f>
        <v>5</v>
      </c>
      <c r="BA13" s="72"/>
      <c r="BB13" s="11"/>
      <c r="BC13" s="12">
        <f>IF(BB12=FALSE,0,RANK(BB12,BB$6:BB$53,))</f>
        <v>0</v>
      </c>
      <c r="BD13" s="72"/>
      <c r="BE13" s="11"/>
      <c r="BF13" s="12">
        <f>IF(BE12=FALSE,0,RANK(BE12,BE$6:BE$53,))</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61"/>
      <c r="D14" s="467"/>
      <c r="E14" s="40"/>
      <c r="F14" s="456"/>
      <c r="G14" s="13"/>
      <c r="H14" s="14">
        <f>IF(H12=0,0,(LOOKUP(H12,'TEAM NAMES &amp; EVENTS'!$L$12:$L$27,'TEAM NAMES &amp; EVENTS'!$M$12:$M$27)))</f>
        <v>6</v>
      </c>
      <c r="I14" s="456"/>
      <c r="J14" s="13"/>
      <c r="K14" s="14">
        <f>IF(K12=0,0,(LOOKUP(K12,'TEAM NAMES &amp; EVENTS'!$L$12:$L$27,'TEAM NAMES &amp; EVENTS'!$M$12:$M$27)))</f>
        <v>12</v>
      </c>
      <c r="L14" s="456"/>
      <c r="M14" s="13"/>
      <c r="N14" s="14">
        <f>IF(N12=0,0,(LOOKUP(N12,'TEAM NAMES &amp; EVENTS'!$L$12:$L$27,'TEAM NAMES &amp; EVENTS'!$M$12:$M$27)))</f>
        <v>10</v>
      </c>
      <c r="O14" s="456"/>
      <c r="P14" s="13"/>
      <c r="Q14" s="14">
        <f>IF(Q12=0,0,(LOOKUP(Q12,'TEAM NAMES &amp; EVENTS'!$L$12:$L$27,'TEAM NAMES &amp; EVENTS'!$M$12:$M$27)))</f>
        <v>0</v>
      </c>
      <c r="R14" s="456"/>
      <c r="S14" s="13"/>
      <c r="T14" s="14">
        <f>IF(T12=0,0,(LOOKUP(T12,'TEAM NAMES &amp; EVENTS'!$L$12:$L$27,'TEAM NAMES &amp; EVENTS'!$M$12:$M$27)))</f>
        <v>0</v>
      </c>
      <c r="U14" s="456"/>
      <c r="V14" s="13"/>
      <c r="W14" s="14">
        <f>IF(W12=0,0,(LOOKUP(W12,'TEAM NAMES &amp; EVENTS'!$L$12:$L$27,'TEAM NAMES &amp; EVENTS'!$M$12:$M$27)))</f>
        <v>8</v>
      </c>
      <c r="X14" s="456"/>
      <c r="Y14" s="13"/>
      <c r="Z14" s="14">
        <f>IF(Z12=0,0,(LOOKUP(Z12,'TEAM NAMES &amp; EVENTS'!$L$12:$L$27,'TEAM NAMES &amp; EVENTS'!$M$12:$M$27)))</f>
        <v>8</v>
      </c>
      <c r="AA14" s="456"/>
      <c r="AB14" s="13"/>
      <c r="AC14" s="14">
        <f>IF(AC12=0,0,(LOOKUP(AC12,'TEAM NAMES &amp; EVENTS'!$L$12:$L$27,'TEAM NAMES &amp; EVENTS'!$M$12:$M$27)))</f>
        <v>0</v>
      </c>
      <c r="AD14" s="6"/>
      <c r="AE14" s="461"/>
      <c r="AF14" s="464"/>
      <c r="AG14" s="40"/>
      <c r="AH14" s="7">
        <v>3</v>
      </c>
      <c r="AI14" s="73">
        <v>3.25</v>
      </c>
      <c r="AJ14" s="15"/>
      <c r="AK14" s="16">
        <f>IF(AK13=0,0,(LOOKUP(AK13,'TEAM NAMES &amp; EVENTS'!$L$12:$L$27,'TEAM NAMES &amp; EVENTS'!$M$12:$M$27)))</f>
        <v>16</v>
      </c>
      <c r="AL14" s="77">
        <v>37</v>
      </c>
      <c r="AM14" s="15"/>
      <c r="AN14" s="16">
        <f>IF(AN13=0,0,(LOOKUP(AN13,'TEAM NAMES &amp; EVENTS'!$L$12:$L$27,'TEAM NAMES &amp; EVENTS'!$M$12:$M$27)))</f>
        <v>16</v>
      </c>
      <c r="AO14" s="73">
        <v>1.38</v>
      </c>
      <c r="AP14" s="15"/>
      <c r="AQ14" s="16">
        <f>IF(AQ13=0,0,(LOOKUP(AQ13,'TEAM NAMES &amp; EVENTS'!$L$12:$L$27,'TEAM NAMES &amp; EVENTS'!$M$12:$M$27)))</f>
        <v>8</v>
      </c>
      <c r="AR14" s="73"/>
      <c r="AS14" s="15"/>
      <c r="AT14" s="16">
        <f>IF(AT13=0,0,(LOOKUP(AT13,'TEAM NAMES &amp; EVENTS'!$L$12:$L$27,'TEAM NAMES &amp; EVENTS'!$M$12:$M$27)))</f>
        <v>0</v>
      </c>
      <c r="AU14" s="77"/>
      <c r="AV14" s="15"/>
      <c r="AW14" s="16">
        <f>IF(AW13=0,0,(LOOKUP(AW13,'TEAM NAMES &amp; EVENTS'!$L$12:$L$27,'TEAM NAMES &amp; EVENTS'!$M$12:$M$27)))</f>
        <v>0</v>
      </c>
      <c r="AX14" s="73">
        <v>11</v>
      </c>
      <c r="AY14" s="15"/>
      <c r="AZ14" s="16">
        <f>IF(AZ13=0,0,(LOOKUP(AZ13,'TEAM NAMES &amp; EVENTS'!$L$12:$L$27,'TEAM NAMES &amp; EVENTS'!$M$12:$M$27)))</f>
        <v>16</v>
      </c>
      <c r="BA14" s="73"/>
      <c r="BB14" s="15"/>
      <c r="BC14" s="16">
        <f>IF(BC13=0,0,(LOOKUP(BC13,'TEAM NAMES &amp; EVENTS'!$L$12:$L$27,'TEAM NAMES &amp; EVENTS'!$M$12:$M$27)))</f>
        <v>0</v>
      </c>
      <c r="BD14" s="73"/>
      <c r="BE14" s="15"/>
      <c r="BF14" s="16">
        <f>IF(BF13=0,0,(LOOKUP(BF13,'TEAM NAMES &amp; EVENTS'!$L$12:$L$27,'TEAM NAMES &amp; EVENTS'!$M$12:$M$27)))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59" t="str">
        <f>LOOKUP("School D",'TEAM NAMES &amp; EVENTS'!B12:B27,'TEAM NAMES &amp; EVENTS'!F12:F27)</f>
        <v>D</v>
      </c>
      <c r="D15" s="470" t="str">
        <f>LOOKUP("School D",'TEAM NAMES &amp; EVENTS'!B12:B27,'TEAM NAMES &amp; EVENTS'!E12:E27)</f>
        <v>St.Edwards</v>
      </c>
      <c r="E15" s="39"/>
      <c r="F15" s="455">
        <v>105.81</v>
      </c>
      <c r="G15" s="10">
        <f>IF(F15&gt;0,F15)</f>
        <v>105.81</v>
      </c>
      <c r="H15" s="457">
        <f>IF(G15=FALSE,0,RANK(G15,G$6:G$53,1))</f>
        <v>4</v>
      </c>
      <c r="I15" s="455">
        <v>31.34</v>
      </c>
      <c r="J15" s="10">
        <f>IF(I15&gt;0,I15)</f>
        <v>31.34</v>
      </c>
      <c r="K15" s="457">
        <f>IF(J15=FALSE,0,RANK(J15,J$6:J$53,1))</f>
        <v>3</v>
      </c>
      <c r="L15" s="455">
        <v>65.75</v>
      </c>
      <c r="M15" s="10">
        <f>IF(L15&gt;0,L15)</f>
        <v>65.75</v>
      </c>
      <c r="N15" s="457">
        <f>IF(M15=FALSE,0,RANK(M15,M$6:M$53,1))</f>
        <v>7</v>
      </c>
      <c r="O15" s="455"/>
      <c r="P15" s="10" t="b">
        <f>IF(O15&gt;0,O15)</f>
        <v>0</v>
      </c>
      <c r="Q15" s="457">
        <f>IF(P15=FALSE,0,RANK(P15,P$6:P$53,1))</f>
        <v>0</v>
      </c>
      <c r="R15" s="455"/>
      <c r="S15" s="10" t="b">
        <f>IF(R15&gt;0,R15)</f>
        <v>0</v>
      </c>
      <c r="T15" s="457">
        <f>IF(S15=FALSE,0,RANK(S15,S$6:S$53,1))</f>
        <v>0</v>
      </c>
      <c r="U15" s="455">
        <v>63.96</v>
      </c>
      <c r="V15" s="10">
        <f>IF(U15&gt;0,U15)</f>
        <v>63.96</v>
      </c>
      <c r="W15" s="457">
        <f>IF(V15=FALSE,0,RANK(V15,V$6:V$53,1))</f>
        <v>5</v>
      </c>
      <c r="X15" s="455">
        <f>60+5.03</f>
        <v>65.03</v>
      </c>
      <c r="Y15" s="10">
        <f>IF(X15&gt;0,X15)</f>
        <v>65.03</v>
      </c>
      <c r="Z15" s="457">
        <f>IF(Y15=FALSE,0,RANK(Y15,Y$6:Y$53,1))</f>
        <v>6</v>
      </c>
      <c r="AA15" s="455"/>
      <c r="AB15" s="10" t="b">
        <f>IF(AA15&gt;0,AA15)</f>
        <v>0</v>
      </c>
      <c r="AC15" s="457">
        <f>IF(AB15=FALSE,0,RANK(AB15,AB$6:AB$53,1))</f>
        <v>0</v>
      </c>
      <c r="AD15" s="6"/>
      <c r="AE15" s="459" t="str">
        <f>LOOKUP("School D",'TEAM NAMES &amp; EVENTS'!B12:B27,'TEAM NAMES &amp; EVENTS'!F12:F27)</f>
        <v>D</v>
      </c>
      <c r="AF15" s="462" t="str">
        <f>LOOKUP("School D",'TEAM NAMES &amp; EVENTS'!B12:B27,'TEAM NAMES &amp; EVENTS'!E12:E27)</f>
        <v>St.Edwards</v>
      </c>
      <c r="AG15" s="39"/>
      <c r="AH15" s="7">
        <v>1</v>
      </c>
      <c r="AI15" s="74">
        <v>4</v>
      </c>
      <c r="AJ15" s="17">
        <f>IF(AI15+AI16+AI17&gt;0,AI15+AI16+AI17)</f>
        <v>11</v>
      </c>
      <c r="AK15" s="9">
        <f>AI15+AI16+AI17</f>
        <v>11</v>
      </c>
      <c r="AL15" s="78">
        <v>38</v>
      </c>
      <c r="AM15" s="17">
        <f>IF(AL15+AL16+AL17&gt;0,AL15+AL16+AL17)</f>
        <v>119</v>
      </c>
      <c r="AN15" s="9">
        <f>AL15+AL16+AL17</f>
        <v>119</v>
      </c>
      <c r="AO15" s="74">
        <v>1.4</v>
      </c>
      <c r="AP15" s="17">
        <f>IF(AO15+AO16+AO17&gt;0,AO15+AO16+AO17)</f>
        <v>4.34</v>
      </c>
      <c r="AQ15" s="9">
        <f>AO15+AO16+AO17</f>
        <v>4.34</v>
      </c>
      <c r="AR15" s="74"/>
      <c r="AS15" s="17" t="b">
        <f>IF(AR15+AR16+AR17&gt;0,AR15+AR16+AR17)</f>
        <v>0</v>
      </c>
      <c r="AT15" s="9">
        <f>AR15+AR16+AR17</f>
        <v>0</v>
      </c>
      <c r="AU15" s="78"/>
      <c r="AV15" s="17" t="b">
        <f>IF(AU15+AU16+AU17&gt;0,AU15+AU16+AU17)</f>
        <v>0</v>
      </c>
      <c r="AW15" s="9">
        <f>AU15+AU16+AU17</f>
        <v>0</v>
      </c>
      <c r="AX15" s="74">
        <v>9.5</v>
      </c>
      <c r="AY15" s="17">
        <f>IF(AX15+AX16+AX17&gt;0,AX15+AX16+AX17)</f>
        <v>26.5</v>
      </c>
      <c r="AZ15" s="9">
        <f>AX15+AX16+AX17</f>
        <v>26.5</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60"/>
      <c r="D16" s="470"/>
      <c r="E16" s="39"/>
      <c r="F16" s="455"/>
      <c r="G16" s="10"/>
      <c r="H16" s="458"/>
      <c r="I16" s="455"/>
      <c r="J16" s="10"/>
      <c r="K16" s="458"/>
      <c r="L16" s="455"/>
      <c r="M16" s="10"/>
      <c r="N16" s="458"/>
      <c r="O16" s="455"/>
      <c r="P16" s="10"/>
      <c r="Q16" s="458"/>
      <c r="R16" s="455"/>
      <c r="S16" s="10"/>
      <c r="T16" s="458"/>
      <c r="U16" s="455"/>
      <c r="V16" s="10"/>
      <c r="W16" s="458"/>
      <c r="X16" s="455"/>
      <c r="Y16" s="10"/>
      <c r="Z16" s="458"/>
      <c r="AA16" s="455"/>
      <c r="AB16" s="10"/>
      <c r="AC16" s="458"/>
      <c r="AD16" s="6"/>
      <c r="AE16" s="460"/>
      <c r="AF16" s="463"/>
      <c r="AG16" s="39"/>
      <c r="AH16" s="7">
        <v>2</v>
      </c>
      <c r="AI16" s="72">
        <v>4.25</v>
      </c>
      <c r="AJ16" s="11"/>
      <c r="AK16" s="12">
        <f>IF(AJ15=FALSE,0,RANK(AJ15,AJ$6:AJ$53,))</f>
        <v>10</v>
      </c>
      <c r="AL16" s="76">
        <v>37</v>
      </c>
      <c r="AM16" s="11"/>
      <c r="AN16" s="12">
        <f>IF(AM15=FALSE,0,RANK(AM15,AM$6:AM$53,))</f>
        <v>3</v>
      </c>
      <c r="AO16" s="72">
        <v>1.58</v>
      </c>
      <c r="AP16" s="11"/>
      <c r="AQ16" s="12">
        <f>IF(AP15=FALSE,0,RANK(AP15,AP$6:AP$53,))</f>
        <v>4</v>
      </c>
      <c r="AR16" s="72"/>
      <c r="AS16" s="11"/>
      <c r="AT16" s="12">
        <f>IF(AS15=FALSE,0,RANK(AS15,AS$6:AS$53,))</f>
        <v>0</v>
      </c>
      <c r="AU16" s="76"/>
      <c r="AV16" s="11"/>
      <c r="AW16" s="12">
        <f>IF(AV15=FALSE,0,RANK(AV15,AV$6:AV$53,))</f>
        <v>0</v>
      </c>
      <c r="AX16" s="72">
        <v>7</v>
      </c>
      <c r="AY16" s="11"/>
      <c r="AZ16" s="12">
        <f>IF(AY15=FALSE,0,RANK(AY15,AY$6:AY$53,))</f>
        <v>9</v>
      </c>
      <c r="BA16" s="72"/>
      <c r="BB16" s="11"/>
      <c r="BC16" s="12">
        <f>IF(BB15=FALSE,0,RANK(BB15,BB$6:BB$53,))</f>
        <v>0</v>
      </c>
      <c r="BD16" s="72"/>
      <c r="BE16" s="11"/>
      <c r="BF16" s="12">
        <f>IF(BE15=FALSE,0,RANK(BE15,BE$6:BE$53,))</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61"/>
      <c r="D17" s="471"/>
      <c r="E17" s="40"/>
      <c r="F17" s="456"/>
      <c r="G17" s="13"/>
      <c r="H17" s="14">
        <f>IF(H15=0,0,(LOOKUP(H15,'TEAM NAMES &amp; EVENTS'!$L$12:$L$27,'TEAM NAMES &amp; EVENTS'!$M$12:$M$27)))</f>
        <v>18</v>
      </c>
      <c r="I17" s="456"/>
      <c r="J17" s="13"/>
      <c r="K17" s="14">
        <f>IF(K15=0,0,(LOOKUP(K15,'TEAM NAMES &amp; EVENTS'!$L$12:$L$27,'TEAM NAMES &amp; EVENTS'!$M$12:$M$27)))</f>
        <v>20</v>
      </c>
      <c r="L17" s="456"/>
      <c r="M17" s="13"/>
      <c r="N17" s="14">
        <f>IF(N15=0,0,(LOOKUP(N15,'TEAM NAMES &amp; EVENTS'!$L$12:$L$27,'TEAM NAMES &amp; EVENTS'!$M$12:$M$27)))</f>
        <v>12</v>
      </c>
      <c r="O17" s="456"/>
      <c r="P17" s="13"/>
      <c r="Q17" s="14">
        <f>IF(Q15=0,0,(LOOKUP(Q15,'TEAM NAMES &amp; EVENTS'!$L$12:$L$27,'TEAM NAMES &amp; EVENTS'!$M$12:$M$27)))</f>
        <v>0</v>
      </c>
      <c r="R17" s="456"/>
      <c r="S17" s="13"/>
      <c r="T17" s="14">
        <f>IF(T15=0,0,(LOOKUP(T15,'TEAM NAMES &amp; EVENTS'!$L$12:$L$27,'TEAM NAMES &amp; EVENTS'!$M$12:$M$27)))</f>
        <v>0</v>
      </c>
      <c r="U17" s="456"/>
      <c r="V17" s="13"/>
      <c r="W17" s="14">
        <f>IF(W15=0,0,(LOOKUP(W15,'TEAM NAMES &amp; EVENTS'!$L$12:$L$27,'TEAM NAMES &amp; EVENTS'!$M$12:$M$27)))</f>
        <v>16</v>
      </c>
      <c r="X17" s="456"/>
      <c r="Y17" s="13"/>
      <c r="Z17" s="14">
        <f>IF(Z15=0,0,(LOOKUP(Z15,'TEAM NAMES &amp; EVENTS'!$L$12:$L$27,'TEAM NAMES &amp; EVENTS'!$M$12:$M$27)))</f>
        <v>14</v>
      </c>
      <c r="AA17" s="456"/>
      <c r="AB17" s="13"/>
      <c r="AC17" s="14">
        <f>IF(AC15=0,0,(LOOKUP(AC15,'TEAM NAMES &amp; EVENTS'!$L$12:$L$27,'TEAM NAMES &amp; EVENTS'!$M$12:$M$27)))</f>
        <v>0</v>
      </c>
      <c r="AD17" s="6"/>
      <c r="AE17" s="461"/>
      <c r="AF17" s="464"/>
      <c r="AG17" s="40"/>
      <c r="AH17" s="7">
        <v>3</v>
      </c>
      <c r="AI17" s="73">
        <v>2.75</v>
      </c>
      <c r="AJ17" s="15"/>
      <c r="AK17" s="16">
        <f>IF(AK16=0,0,(LOOKUP(AK16,'TEAM NAMES &amp; EVENTS'!$L$12:$L$27,'TEAM NAMES &amp; EVENTS'!$M$12:$M$27)))</f>
        <v>6</v>
      </c>
      <c r="AL17" s="77">
        <v>44</v>
      </c>
      <c r="AM17" s="15"/>
      <c r="AN17" s="16">
        <f>IF(AN16=0,0,(LOOKUP(AN16,'TEAM NAMES &amp; EVENTS'!$L$12:$L$27,'TEAM NAMES &amp; EVENTS'!$M$12:$M$27)))</f>
        <v>20</v>
      </c>
      <c r="AO17" s="73">
        <v>1.36</v>
      </c>
      <c r="AP17" s="15"/>
      <c r="AQ17" s="16">
        <f>IF(AQ16=0,0,(LOOKUP(AQ16,'TEAM NAMES &amp; EVENTS'!$L$12:$L$27,'TEAM NAMES &amp; EVENTS'!$M$12:$M$27)))</f>
        <v>18</v>
      </c>
      <c r="AR17" s="73"/>
      <c r="AS17" s="15"/>
      <c r="AT17" s="16">
        <f>IF(AT16=0,0,(LOOKUP(AT16,'TEAM NAMES &amp; EVENTS'!$L$12:$L$27,'TEAM NAMES &amp; EVENTS'!$M$12:$M$27)))</f>
        <v>0</v>
      </c>
      <c r="AU17" s="77"/>
      <c r="AV17" s="15"/>
      <c r="AW17" s="16">
        <f>IF(AW16=0,0,(LOOKUP(AW16,'TEAM NAMES &amp; EVENTS'!$L$12:$L$27,'TEAM NAMES &amp; EVENTS'!$M$12:$M$27)))</f>
        <v>0</v>
      </c>
      <c r="AX17" s="73">
        <v>10</v>
      </c>
      <c r="AY17" s="15"/>
      <c r="AZ17" s="16">
        <f>IF(AZ16=0,0,(LOOKUP(AZ16,'TEAM NAMES &amp; EVENTS'!$L$12:$L$27,'TEAM NAMES &amp; EVENTS'!$M$12:$M$27)))</f>
        <v>8</v>
      </c>
      <c r="BA17" s="73"/>
      <c r="BB17" s="15"/>
      <c r="BC17" s="16">
        <f>IF(BC16=0,0,(LOOKUP(BC16,'TEAM NAMES &amp; EVENTS'!$L$12:$L$27,'TEAM NAMES &amp; EVENTS'!$M$12:$M$27)))</f>
        <v>0</v>
      </c>
      <c r="BD17" s="73"/>
      <c r="BE17" s="15"/>
      <c r="BF17" s="16">
        <f>IF(BF16=0,0,(LOOKUP(BF16,'TEAM NAMES &amp; EVENTS'!$L$12:$L$27,'TEAM NAMES &amp; EVENTS'!$M$12:$M$27)))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59" t="str">
        <f>LOOKUP("School E",'TEAM NAMES &amp; EVENTS'!B12:B27,'TEAM NAMES &amp; EVENTS'!F12:F27)</f>
        <v>E </v>
      </c>
      <c r="D18" s="465" t="str">
        <f>LOOKUP("School E",'TEAM NAMES &amp; EVENTS'!B12:B27,'TEAM NAMES &amp; EVENTS'!E12:E27)</f>
        <v>High View</v>
      </c>
      <c r="E18" s="41"/>
      <c r="F18" s="455">
        <v>104.03</v>
      </c>
      <c r="G18" s="10">
        <f>IF(F18&gt;0,F18)</f>
        <v>104.03</v>
      </c>
      <c r="H18" s="457">
        <f>IF(G18=FALSE,0,RANK(G18,G$6:G$53,1))</f>
        <v>3</v>
      </c>
      <c r="I18" s="455">
        <v>30.32</v>
      </c>
      <c r="J18" s="10">
        <f>IF(I18&gt;0,I18)</f>
        <v>30.32</v>
      </c>
      <c r="K18" s="457">
        <f>IF(J18=FALSE,0,RANK(J18,J$6:J$53,1))</f>
        <v>1</v>
      </c>
      <c r="L18" s="455">
        <v>65.34</v>
      </c>
      <c r="M18" s="10">
        <f>IF(L18&gt;0,L18)</f>
        <v>65.34</v>
      </c>
      <c r="N18" s="457">
        <f>IF(M18=FALSE,0,RANK(M18,M$6:M$53,1))</f>
        <v>5</v>
      </c>
      <c r="O18" s="455"/>
      <c r="P18" s="10" t="b">
        <f>IF(O18&gt;0,O18)</f>
        <v>0</v>
      </c>
      <c r="Q18" s="457">
        <f>IF(P18=FALSE,0,RANK(P18,P$6:P$53,1))</f>
        <v>0</v>
      </c>
      <c r="R18" s="455"/>
      <c r="S18" s="10" t="b">
        <f>IF(R18&gt;0,R18)</f>
        <v>0</v>
      </c>
      <c r="T18" s="457">
        <f>IF(S18=FALSE,0,RANK(S18,S$6:S$53,1))</f>
        <v>0</v>
      </c>
      <c r="U18" s="455">
        <v>63.76</v>
      </c>
      <c r="V18" s="10">
        <f>IF(U18&gt;0,U18)</f>
        <v>63.76</v>
      </c>
      <c r="W18" s="457">
        <f>IF(V18=FALSE,0,RANK(V18,V$6:V$53,1))</f>
        <v>4</v>
      </c>
      <c r="X18" s="455">
        <f>60+5.79</f>
        <v>65.79</v>
      </c>
      <c r="Y18" s="10">
        <f>IF(X18&gt;0,X18)</f>
        <v>65.79</v>
      </c>
      <c r="Z18" s="457">
        <f>IF(Y18=FALSE,0,RANK(Y18,Y$6:Y$53,1))</f>
        <v>7</v>
      </c>
      <c r="AA18" s="455"/>
      <c r="AB18" s="10" t="b">
        <f>IF(AA18&gt;0,AA18)</f>
        <v>0</v>
      </c>
      <c r="AC18" s="457">
        <f>IF(AB18=FALSE,0,RANK(AB18,AB$6:AB$53,1))</f>
        <v>0</v>
      </c>
      <c r="AD18" s="6"/>
      <c r="AE18" s="459" t="str">
        <f>LOOKUP("School E",'TEAM NAMES &amp; EVENTS'!B12:B27,'TEAM NAMES &amp; EVENTS'!F12:F27)</f>
        <v>E </v>
      </c>
      <c r="AF18" s="462" t="str">
        <f>LOOKUP("School E",'TEAM NAMES &amp; EVENTS'!B12:B27,'TEAM NAMES &amp; EVENTS'!E12:E27)</f>
        <v>High View</v>
      </c>
      <c r="AG18" s="41"/>
      <c r="AH18" s="7">
        <v>1</v>
      </c>
      <c r="AI18" s="74">
        <v>3.75</v>
      </c>
      <c r="AJ18" s="17">
        <f>IF(AI18+AI19+AI20&gt;0,AI18+AI19+AI20)</f>
        <v>13.25</v>
      </c>
      <c r="AK18" s="9">
        <f>AI18+AI19+AI20</f>
        <v>13.25</v>
      </c>
      <c r="AL18" s="78">
        <v>38</v>
      </c>
      <c r="AM18" s="17">
        <f>IF(AL18+AL19+AL20&gt;0,AL18+AL19+AL20)</f>
        <v>119</v>
      </c>
      <c r="AN18" s="9">
        <f>AL18+AL19+AL20</f>
        <v>119</v>
      </c>
      <c r="AO18" s="74">
        <v>1.48</v>
      </c>
      <c r="AP18" s="17">
        <f>IF(AO18+AO19+AO20&gt;0,AO18+AO19+AO20)</f>
        <v>3.88</v>
      </c>
      <c r="AQ18" s="9">
        <f>AO18+AO19+AO20</f>
        <v>3.88</v>
      </c>
      <c r="AR18" s="74"/>
      <c r="AS18" s="17" t="b">
        <f>IF(AR18+AR19+AR20&gt;0,AR18+AR19+AR20)</f>
        <v>0</v>
      </c>
      <c r="AT18" s="9">
        <f>AR18+AR19+AR20</f>
        <v>0</v>
      </c>
      <c r="AU18" s="78"/>
      <c r="AV18" s="17" t="b">
        <f>IF(AU18+AU19+AU20&gt;0,AU18+AU19+AU20)</f>
        <v>0</v>
      </c>
      <c r="AW18" s="9">
        <f>AU18+AU19+AU20</f>
        <v>0</v>
      </c>
      <c r="AX18" s="74">
        <v>13</v>
      </c>
      <c r="AY18" s="17">
        <f>IF(AX18+AX19+AX20&gt;0,AX18+AX19+AX20)</f>
        <v>31.5</v>
      </c>
      <c r="AZ18" s="9">
        <f>AX18+AX19+AX20</f>
        <v>31.5</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60"/>
      <c r="D19" s="466"/>
      <c r="E19" s="41"/>
      <c r="F19" s="455"/>
      <c r="G19" s="10"/>
      <c r="H19" s="458"/>
      <c r="I19" s="455"/>
      <c r="J19" s="10"/>
      <c r="K19" s="458"/>
      <c r="L19" s="455"/>
      <c r="M19" s="10"/>
      <c r="N19" s="458"/>
      <c r="O19" s="455"/>
      <c r="P19" s="10"/>
      <c r="Q19" s="458"/>
      <c r="R19" s="455"/>
      <c r="S19" s="10"/>
      <c r="T19" s="458"/>
      <c r="U19" s="455"/>
      <c r="V19" s="10"/>
      <c r="W19" s="458"/>
      <c r="X19" s="455"/>
      <c r="Y19" s="10"/>
      <c r="Z19" s="458"/>
      <c r="AA19" s="455"/>
      <c r="AB19" s="10"/>
      <c r="AC19" s="458"/>
      <c r="AD19" s="6"/>
      <c r="AE19" s="460"/>
      <c r="AF19" s="463"/>
      <c r="AG19" s="41"/>
      <c r="AH19" s="7">
        <v>2</v>
      </c>
      <c r="AI19" s="72">
        <v>4.5</v>
      </c>
      <c r="AJ19" s="11"/>
      <c r="AK19" s="12">
        <f>IF(AJ18=FALSE,0,RANK(AJ18,AJ$6:AJ$53,))</f>
        <v>1</v>
      </c>
      <c r="AL19" s="76">
        <v>41</v>
      </c>
      <c r="AM19" s="11"/>
      <c r="AN19" s="12">
        <f>IF(AM18=FALSE,0,RANK(AM18,AM$6:AM$53,))</f>
        <v>3</v>
      </c>
      <c r="AO19" s="72">
        <v>1.1</v>
      </c>
      <c r="AP19" s="11"/>
      <c r="AQ19" s="12">
        <f>IF(AP18=FALSE,0,RANK(AP18,AP$6:AP$53,))</f>
        <v>10</v>
      </c>
      <c r="AR19" s="72"/>
      <c r="AS19" s="11"/>
      <c r="AT19" s="12">
        <f>IF(AS18=FALSE,0,RANK(AS18,AS$6:AS$53,))</f>
        <v>0</v>
      </c>
      <c r="AU19" s="76"/>
      <c r="AV19" s="11"/>
      <c r="AW19" s="12">
        <f>IF(AV18=FALSE,0,RANK(AV18,AV$6:AV$53,))</f>
        <v>0</v>
      </c>
      <c r="AX19" s="72">
        <v>8.5</v>
      </c>
      <c r="AY19" s="11"/>
      <c r="AZ19" s="12">
        <f>IF(AY18=FALSE,0,RANK(AY18,AY$6:AY$53,))</f>
        <v>3</v>
      </c>
      <c r="BA19" s="72"/>
      <c r="BB19" s="11"/>
      <c r="BC19" s="12">
        <f>IF(BB18=FALSE,0,RANK(BB18,BB$6:BB$53,))</f>
        <v>0</v>
      </c>
      <c r="BD19" s="72"/>
      <c r="BE19" s="11"/>
      <c r="BF19" s="12">
        <f>IF(BE18=FALSE,0,RANK(BE18,BE$6:BE$53,))</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61"/>
      <c r="D20" s="467"/>
      <c r="E20" s="42"/>
      <c r="F20" s="456"/>
      <c r="G20" s="13"/>
      <c r="H20" s="14">
        <f>IF(H18=0,0,(LOOKUP(H18,'TEAM NAMES &amp; EVENTS'!$L$12:$L$27,'TEAM NAMES &amp; EVENTS'!$M$12:$M$27)))</f>
        <v>20</v>
      </c>
      <c r="I20" s="456"/>
      <c r="J20" s="13"/>
      <c r="K20" s="14">
        <f>IF(K18=0,0,(LOOKUP(K18,'TEAM NAMES &amp; EVENTS'!$L$12:$L$27,'TEAM NAMES &amp; EVENTS'!$M$12:$M$27)))</f>
        <v>24</v>
      </c>
      <c r="L20" s="456"/>
      <c r="M20" s="13"/>
      <c r="N20" s="14">
        <f>IF(N18=0,0,(LOOKUP(N18,'TEAM NAMES &amp; EVENTS'!$L$12:$L$27,'TEAM NAMES &amp; EVENTS'!$M$12:$M$27)))</f>
        <v>16</v>
      </c>
      <c r="O20" s="456"/>
      <c r="P20" s="13"/>
      <c r="Q20" s="14">
        <f>IF(Q18=0,0,(LOOKUP(Q18,'TEAM NAMES &amp; EVENTS'!$L$12:$L$27,'TEAM NAMES &amp; EVENTS'!$M$12:$M$27)))</f>
        <v>0</v>
      </c>
      <c r="R20" s="456"/>
      <c r="S20" s="13"/>
      <c r="T20" s="14">
        <f>IF(T18=0,0,(LOOKUP(T18,'TEAM NAMES &amp; EVENTS'!$L$12:$L$27,'TEAM NAMES &amp; EVENTS'!$M$12:$M$27)))</f>
        <v>0</v>
      </c>
      <c r="U20" s="456"/>
      <c r="V20" s="13"/>
      <c r="W20" s="14">
        <f>IF(W18=0,0,(LOOKUP(W18,'TEAM NAMES &amp; EVENTS'!$L$12:$L$27,'TEAM NAMES &amp; EVENTS'!$M$12:$M$27)))</f>
        <v>18</v>
      </c>
      <c r="X20" s="456"/>
      <c r="Y20" s="13"/>
      <c r="Z20" s="14">
        <f>IF(Z18=0,0,(LOOKUP(Z18,'TEAM NAMES &amp; EVENTS'!$L$12:$L$27,'TEAM NAMES &amp; EVENTS'!$M$12:$M$27)))</f>
        <v>12</v>
      </c>
      <c r="AA20" s="456"/>
      <c r="AB20" s="13"/>
      <c r="AC20" s="14">
        <f>IF(AC18=0,0,(LOOKUP(AC18,'TEAM NAMES &amp; EVENTS'!$L$12:$L$27,'TEAM NAMES &amp; EVENTS'!$M$12:$M$27)))</f>
        <v>0</v>
      </c>
      <c r="AD20" s="6"/>
      <c r="AE20" s="461"/>
      <c r="AF20" s="464"/>
      <c r="AG20" s="42"/>
      <c r="AH20" s="7">
        <v>3</v>
      </c>
      <c r="AI20" s="73">
        <v>5</v>
      </c>
      <c r="AJ20" s="15"/>
      <c r="AK20" s="16">
        <f>IF(AK19=0,0,(LOOKUP(AK19,'TEAM NAMES &amp; EVENTS'!$L$12:$L$27,'TEAM NAMES &amp; EVENTS'!$M$12:$M$27)))</f>
        <v>24</v>
      </c>
      <c r="AL20" s="77">
        <v>40</v>
      </c>
      <c r="AM20" s="15"/>
      <c r="AN20" s="16">
        <f>IF(AN19=0,0,(LOOKUP(AN19,'TEAM NAMES &amp; EVENTS'!$L$12:$L$27,'TEAM NAMES &amp; EVENTS'!$M$12:$M$27)))</f>
        <v>20</v>
      </c>
      <c r="AO20" s="73">
        <v>1.3</v>
      </c>
      <c r="AP20" s="15"/>
      <c r="AQ20" s="16">
        <f>IF(AQ19=0,0,(LOOKUP(AQ19,'TEAM NAMES &amp; EVENTS'!$L$12:$L$27,'TEAM NAMES &amp; EVENTS'!$M$12:$M$27)))</f>
        <v>6</v>
      </c>
      <c r="AR20" s="73"/>
      <c r="AS20" s="15"/>
      <c r="AT20" s="16">
        <f>IF(AT19=0,0,(LOOKUP(AT19,'TEAM NAMES &amp; EVENTS'!$L$12:$L$27,'TEAM NAMES &amp; EVENTS'!$M$12:$M$27)))</f>
        <v>0</v>
      </c>
      <c r="AU20" s="77"/>
      <c r="AV20" s="15"/>
      <c r="AW20" s="16">
        <f>IF(AW19=0,0,(LOOKUP(AW19,'TEAM NAMES &amp; EVENTS'!$L$12:$L$27,'TEAM NAMES &amp; EVENTS'!$M$12:$M$27)))</f>
        <v>0</v>
      </c>
      <c r="AX20" s="73">
        <v>10</v>
      </c>
      <c r="AY20" s="15"/>
      <c r="AZ20" s="16">
        <f>IF(AZ19=0,0,(LOOKUP(AZ19,'TEAM NAMES &amp; EVENTS'!$L$12:$L$27,'TEAM NAMES &amp; EVENTS'!$M$12:$M$27)))</f>
        <v>20</v>
      </c>
      <c r="BA20" s="73"/>
      <c r="BB20" s="15"/>
      <c r="BC20" s="16">
        <f>IF(BC19=0,0,(LOOKUP(BC19,'TEAM NAMES &amp; EVENTS'!$L$12:$L$27,'TEAM NAMES &amp; EVENTS'!$M$12:$M$27)))</f>
        <v>0</v>
      </c>
      <c r="BD20" s="73"/>
      <c r="BE20" s="15"/>
      <c r="BF20" s="16">
        <f>IF(BF19=0,0,(LOOKUP(BF19,'TEAM NAMES &amp; EVENTS'!$L$12:$L$27,'TEAM NAMES &amp; EVENTS'!$M$12:$M$27)))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60">
        <f>LOOKUP("School F",'TEAM NAMES &amp; EVENTS'!B12:B27,'TEAM NAMES &amp; EVENTS'!F12:F27)</f>
        <v>0</v>
      </c>
      <c r="D21" s="465">
        <f>LOOKUP("School F",'TEAM NAMES &amp; EVENTS'!B12:B27,'TEAM NAMES &amp; EVENTS'!E12:E27)</f>
        <v>0</v>
      </c>
      <c r="E21" s="41"/>
      <c r="F21" s="455"/>
      <c r="G21" s="10" t="b">
        <f>IF(F21&gt;0,F21)</f>
        <v>0</v>
      </c>
      <c r="H21" s="457">
        <f>IF(G21=FALSE,0,RANK(G21,G$6:G$53,1))</f>
        <v>0</v>
      </c>
      <c r="I21" s="455"/>
      <c r="J21" s="10" t="b">
        <f>IF(I21&gt;0,I21)</f>
        <v>0</v>
      </c>
      <c r="K21" s="457">
        <f>IF(J21=FALSE,0,RANK(J21,J$6:J$53,1))</f>
        <v>0</v>
      </c>
      <c r="L21" s="455"/>
      <c r="M21" s="10" t="b">
        <f>IF(L21&gt;0,L21)</f>
        <v>0</v>
      </c>
      <c r="N21" s="457">
        <f>IF(M21=FALSE,0,RANK(M21,M$6:M$53,1))</f>
        <v>0</v>
      </c>
      <c r="O21" s="455"/>
      <c r="P21" s="10" t="b">
        <f>IF(O21&gt;0,O21)</f>
        <v>0</v>
      </c>
      <c r="Q21" s="457">
        <f>IF(P21=FALSE,0,RANK(P21,P$6:P$53,1))</f>
        <v>0</v>
      </c>
      <c r="R21" s="455"/>
      <c r="S21" s="10" t="b">
        <f>IF(R21&gt;0,R21)</f>
        <v>0</v>
      </c>
      <c r="T21" s="457">
        <f>IF(S21=FALSE,0,RANK(S21,S$6:S$53,1))</f>
        <v>0</v>
      </c>
      <c r="U21" s="455"/>
      <c r="V21" s="10" t="b">
        <f>IF(U21&gt;0,U21)</f>
        <v>0</v>
      </c>
      <c r="W21" s="457">
        <f>IF(V21=FALSE,0,RANK(V21,V$6:V$53,1))</f>
        <v>0</v>
      </c>
      <c r="X21" s="455"/>
      <c r="Y21" s="10" t="b">
        <f>IF(X21&gt;0,X21)</f>
        <v>0</v>
      </c>
      <c r="Z21" s="457">
        <f>IF(Y21=FALSE,0,RANK(Y21,Y$6:Y$53,1))</f>
        <v>0</v>
      </c>
      <c r="AA21" s="455"/>
      <c r="AB21" s="10" t="b">
        <f>IF(AA21&gt;0,AA21)</f>
        <v>0</v>
      </c>
      <c r="AC21" s="457">
        <f>IF(AB21=FALSE,0,RANK(AB21,AB$6:AB$53,1))</f>
        <v>0</v>
      </c>
      <c r="AD21" s="6"/>
      <c r="AE21" s="459">
        <f>LOOKUP("School F",'TEAM NAMES &amp; EVENTS'!B12:B27,'TEAM NAMES &amp; EVENTS'!F12:F27)</f>
        <v>0</v>
      </c>
      <c r="AF21" s="462">
        <f>LOOKUP("School F",'TEAM NAMES &amp; EVENTS'!B12:B27,'TEAM NAMES &amp; EVENTS'!E12:E27)</f>
        <v>0</v>
      </c>
      <c r="AG21" s="41"/>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60"/>
      <c r="D22" s="466"/>
      <c r="E22" s="41"/>
      <c r="F22" s="455"/>
      <c r="G22" s="10"/>
      <c r="H22" s="458"/>
      <c r="I22" s="455"/>
      <c r="J22" s="10"/>
      <c r="K22" s="458"/>
      <c r="L22" s="455"/>
      <c r="M22" s="10"/>
      <c r="N22" s="458"/>
      <c r="O22" s="455"/>
      <c r="P22" s="10"/>
      <c r="Q22" s="458"/>
      <c r="R22" s="455"/>
      <c r="S22" s="10"/>
      <c r="T22" s="458"/>
      <c r="U22" s="455"/>
      <c r="V22" s="10"/>
      <c r="W22" s="458"/>
      <c r="X22" s="455"/>
      <c r="Y22" s="10"/>
      <c r="Z22" s="458"/>
      <c r="AA22" s="455"/>
      <c r="AB22" s="10"/>
      <c r="AC22" s="458"/>
      <c r="AD22" s="6"/>
      <c r="AE22" s="460"/>
      <c r="AF22" s="463"/>
      <c r="AG22" s="41"/>
      <c r="AH22" s="7">
        <v>2</v>
      </c>
      <c r="AI22" s="72"/>
      <c r="AJ22" s="11"/>
      <c r="AK22" s="12">
        <f>IF(AJ21=FALSE,0,RANK(AJ21,AJ$6:AJ$53,))</f>
        <v>0</v>
      </c>
      <c r="AL22" s="76"/>
      <c r="AM22" s="11"/>
      <c r="AN22" s="12">
        <f>IF(AM21=FALSE,0,RANK(AM21,AM$6:AM$53,))</f>
        <v>0</v>
      </c>
      <c r="AO22" s="72"/>
      <c r="AP22" s="11"/>
      <c r="AQ22" s="12">
        <f>IF(AP21=FALSE,0,RANK(AP21,AP$6:AP$53,))</f>
        <v>0</v>
      </c>
      <c r="AR22" s="72"/>
      <c r="AS22" s="11"/>
      <c r="AT22" s="12">
        <f>IF(AS21=FALSE,0,RANK(AS21,AS$6:AS$53,))</f>
        <v>0</v>
      </c>
      <c r="AU22" s="76"/>
      <c r="AV22" s="11"/>
      <c r="AW22" s="12">
        <f>IF(AV21=FALSE,0,RANK(AV21,AV$6:AV$53,))</f>
        <v>0</v>
      </c>
      <c r="AX22" s="72"/>
      <c r="AY22" s="11"/>
      <c r="AZ22" s="12">
        <f>IF(AY21=FALSE,0,RANK(AY21,AY$6:AY$53,))</f>
        <v>0</v>
      </c>
      <c r="BA22" s="72"/>
      <c r="BB22" s="11"/>
      <c r="BC22" s="12">
        <f>IF(BB21=FALSE,0,RANK(BB21,BB$6:BB$53,))</f>
        <v>0</v>
      </c>
      <c r="BD22" s="72"/>
      <c r="BE22" s="11"/>
      <c r="BF22" s="12">
        <f>IF(BE21=FALSE,0,RANK(BE21,BE$6:BE$53,))</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61"/>
      <c r="D23" s="467"/>
      <c r="E23" s="42"/>
      <c r="F23" s="456"/>
      <c r="G23" s="13"/>
      <c r="H23" s="14">
        <f>IF(H21=0,0,(LOOKUP(H21,'TEAM NAMES &amp; EVENTS'!$L$12:$L$27,'TEAM NAMES &amp; EVENTS'!$M$12:$M$27)))</f>
        <v>0</v>
      </c>
      <c r="I23" s="456"/>
      <c r="J23" s="13"/>
      <c r="K23" s="14">
        <f>IF(K21=0,0,(LOOKUP(K21,'TEAM NAMES &amp; EVENTS'!$L$12:$L$27,'TEAM NAMES &amp; EVENTS'!$M$12:$M$27)))</f>
        <v>0</v>
      </c>
      <c r="L23" s="456"/>
      <c r="M23" s="13"/>
      <c r="N23" s="14">
        <f>IF(N21=0,0,(LOOKUP(N21,'TEAM NAMES &amp; EVENTS'!$L$12:$L$27,'TEAM NAMES &amp; EVENTS'!$M$12:$M$27)))</f>
        <v>0</v>
      </c>
      <c r="O23" s="456"/>
      <c r="P23" s="13"/>
      <c r="Q23" s="14">
        <f>IF(Q21=0,0,(LOOKUP(Q21,'TEAM NAMES &amp; EVENTS'!$L$12:$L$27,'TEAM NAMES &amp; EVENTS'!$M$12:$M$27)))</f>
        <v>0</v>
      </c>
      <c r="R23" s="456"/>
      <c r="S23" s="13"/>
      <c r="T23" s="14">
        <f>IF(T21=0,0,(LOOKUP(T21,'TEAM NAMES &amp; EVENTS'!$L$12:$L$27,'TEAM NAMES &amp; EVENTS'!$M$12:$M$27)))</f>
        <v>0</v>
      </c>
      <c r="U23" s="456"/>
      <c r="V23" s="13"/>
      <c r="W23" s="14">
        <f>IF(W21=0,0,(LOOKUP(W21,'TEAM NAMES &amp; EVENTS'!$L$12:$L$27,'TEAM NAMES &amp; EVENTS'!$M$12:$M$27)))</f>
        <v>0</v>
      </c>
      <c r="X23" s="456"/>
      <c r="Y23" s="13"/>
      <c r="Z23" s="14">
        <f>IF(Z21=0,0,(LOOKUP(Z21,'TEAM NAMES &amp; EVENTS'!$L$12:$L$27,'TEAM NAMES &amp; EVENTS'!$M$12:$M$27)))</f>
        <v>0</v>
      </c>
      <c r="AA23" s="456"/>
      <c r="AB23" s="13"/>
      <c r="AC23" s="14">
        <f>IF(AC21=0,0,(LOOKUP(AC21,'TEAM NAMES &amp; EVENTS'!$L$12:$L$27,'TEAM NAMES &amp; EVENTS'!$M$12:$M$27)))</f>
        <v>0</v>
      </c>
      <c r="AD23" s="6"/>
      <c r="AE23" s="461"/>
      <c r="AF23" s="464"/>
      <c r="AG23" s="42"/>
      <c r="AH23" s="7">
        <v>3</v>
      </c>
      <c r="AI23" s="73"/>
      <c r="AJ23" s="15"/>
      <c r="AK23" s="16">
        <f>IF(AK22=0,0,(LOOKUP(AK22,'TEAM NAMES &amp; EVENTS'!$L$12:$L$27,'TEAM NAMES &amp; EVENTS'!$M$12:$M$27)))</f>
        <v>0</v>
      </c>
      <c r="AL23" s="77"/>
      <c r="AM23" s="15"/>
      <c r="AN23" s="16">
        <f>IF(AN22=0,0,(LOOKUP(AN22,'TEAM NAMES &amp; EVENTS'!$L$12:$L$27,'TEAM NAMES &amp; EVENTS'!$M$12:$M$27)))</f>
        <v>0</v>
      </c>
      <c r="AO23" s="73"/>
      <c r="AP23" s="15"/>
      <c r="AQ23" s="16">
        <f>IF(AQ22=0,0,(LOOKUP(AQ22,'TEAM NAMES &amp; EVENTS'!$L$12:$L$27,'TEAM NAMES &amp; EVENTS'!$M$12:$M$27)))</f>
        <v>0</v>
      </c>
      <c r="AR23" s="73"/>
      <c r="AS23" s="15"/>
      <c r="AT23" s="16">
        <f>IF(AT22=0,0,(LOOKUP(AT22,'TEAM NAMES &amp; EVENTS'!$L$12:$L$27,'TEAM NAMES &amp; EVENTS'!$M$12:$M$27)))</f>
        <v>0</v>
      </c>
      <c r="AU23" s="77"/>
      <c r="AV23" s="15"/>
      <c r="AW23" s="16">
        <f>IF(AW22=0,0,(LOOKUP(AW22,'TEAM NAMES &amp; EVENTS'!$L$12:$L$27,'TEAM NAMES &amp; EVENTS'!$M$12:$M$27)))</f>
        <v>0</v>
      </c>
      <c r="AX23" s="73"/>
      <c r="AY23" s="15"/>
      <c r="AZ23" s="16">
        <f>IF(AZ22=0,0,(LOOKUP(AZ22,'TEAM NAMES &amp; EVENTS'!$L$12:$L$27,'TEAM NAMES &amp; EVENTS'!$M$12:$M$27)))</f>
        <v>0</v>
      </c>
      <c r="BA23" s="73"/>
      <c r="BB23" s="15"/>
      <c r="BC23" s="16">
        <f>IF(BC22=0,0,(LOOKUP(BC22,'TEAM NAMES &amp; EVENTS'!$L$12:$L$27,'TEAM NAMES &amp; EVENTS'!$M$12:$M$27)))</f>
        <v>0</v>
      </c>
      <c r="BD23" s="73"/>
      <c r="BE23" s="15"/>
      <c r="BF23" s="16">
        <f>IF(BF22=0,0,(LOOKUP(BF22,'TEAM NAMES &amp; EVENTS'!$L$12:$L$27,'TEAM NAMES &amp; EVENTS'!$M$12:$M$27)))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60" t="str">
        <f>LOOKUP("School G",'TEAM NAMES &amp; EVENTS'!B12:B27,'TEAM NAMES &amp; EVENTS'!F12:F27)</f>
        <v>G </v>
      </c>
      <c r="D24" s="465" t="str">
        <f>LOOKUP("School G",'TEAM NAMES &amp; EVENTS'!B12:B27,'TEAM NAMES &amp; EVENTS'!E12:E27)</f>
        <v>Laira Green</v>
      </c>
      <c r="E24" s="41"/>
      <c r="F24" s="455">
        <v>106.81</v>
      </c>
      <c r="G24" s="10">
        <f>IF(F24&gt;0,F24)</f>
        <v>106.81</v>
      </c>
      <c r="H24" s="457">
        <f>IF(G24=FALSE,0,RANK(G24,G$6:G$53,1))</f>
        <v>5</v>
      </c>
      <c r="I24" s="455">
        <v>40.92</v>
      </c>
      <c r="J24" s="10">
        <f>IF(I24&gt;0,I24)</f>
        <v>40.92</v>
      </c>
      <c r="K24" s="457">
        <f>IF(J24=FALSE,0,RANK(J24,J$6:J$53,1))</f>
        <v>10</v>
      </c>
      <c r="L24" s="455">
        <v>70.6</v>
      </c>
      <c r="M24" s="10">
        <f>IF(L24&gt;0,L24)</f>
        <v>70.6</v>
      </c>
      <c r="N24" s="457">
        <f>IF(M24=FALSE,0,RANK(M24,M$6:M$53,1))</f>
        <v>10</v>
      </c>
      <c r="O24" s="455"/>
      <c r="P24" s="10" t="b">
        <f>IF(O24&gt;0,O24)</f>
        <v>0</v>
      </c>
      <c r="Q24" s="457">
        <f>IF(P24=FALSE,0,RANK(P24,P$6:P$53,1))</f>
        <v>0</v>
      </c>
      <c r="R24" s="455"/>
      <c r="S24" s="10" t="b">
        <f>IF(R24&gt;0,R24)</f>
        <v>0</v>
      </c>
      <c r="T24" s="457">
        <f>IF(S24=FALSE,0,RANK(S24,S$6:S$53,1))</f>
        <v>0</v>
      </c>
      <c r="U24" s="455">
        <v>62.73</v>
      </c>
      <c r="V24" s="10">
        <f>IF(U24&gt;0,U24)</f>
        <v>62.73</v>
      </c>
      <c r="W24" s="457">
        <f>IF(V24=FALSE,0,RANK(V24,V$6:V$53,1))</f>
        <v>2</v>
      </c>
      <c r="X24" s="455">
        <f>60+4.5</f>
        <v>64.5</v>
      </c>
      <c r="Y24" s="10">
        <f>IF(X24&gt;0,X24)</f>
        <v>64.5</v>
      </c>
      <c r="Z24" s="457">
        <f>IF(Y24=FALSE,0,RANK(Y24,Y$6:Y$53,1))</f>
        <v>5</v>
      </c>
      <c r="AA24" s="455"/>
      <c r="AB24" s="10" t="b">
        <f>IF(AA24&gt;0,AA24)</f>
        <v>0</v>
      </c>
      <c r="AC24" s="457">
        <f>IF(AB24=FALSE,0,RANK(AB24,AB$6:AB$53,1))</f>
        <v>0</v>
      </c>
      <c r="AD24" s="6"/>
      <c r="AE24" s="459" t="str">
        <f>LOOKUP("School G",'TEAM NAMES &amp; EVENTS'!B12:B27,'TEAM NAMES &amp; EVENTS'!F12:F27)</f>
        <v>G </v>
      </c>
      <c r="AF24" s="462" t="str">
        <f>LOOKUP("School G",'TEAM NAMES &amp; EVENTS'!B12:B27,'TEAM NAMES &amp; EVENTS'!E12:E27)</f>
        <v>Laira Green</v>
      </c>
      <c r="AG24" s="41"/>
      <c r="AH24" s="7">
        <v>1</v>
      </c>
      <c r="AI24" s="74">
        <v>3</v>
      </c>
      <c r="AJ24" s="17">
        <f>IF(AI24+AI25+AI26&gt;0,AI24+AI25+AI26)</f>
        <v>11.5</v>
      </c>
      <c r="AK24" s="9">
        <f>AI24+AI25+AI26</f>
        <v>11.5</v>
      </c>
      <c r="AL24" s="78">
        <v>35</v>
      </c>
      <c r="AM24" s="17">
        <f>IF(AL24+AL25+AL26&gt;0,AL24+AL25+AL26)</f>
        <v>100</v>
      </c>
      <c r="AN24" s="9">
        <f>AL24+AL25+AL26</f>
        <v>100</v>
      </c>
      <c r="AO24" s="74">
        <v>1.38</v>
      </c>
      <c r="AP24" s="17">
        <f>IF(AO24+AO25+AO26&gt;0,AO24+AO25+AO26)</f>
        <v>4.46</v>
      </c>
      <c r="AQ24" s="9">
        <f>AO24+AO25+AO26</f>
        <v>4.46</v>
      </c>
      <c r="AR24" s="74"/>
      <c r="AS24" s="17" t="b">
        <f>IF(AR24+AR25+AR26&gt;0,AR24+AR25+AR26)</f>
        <v>0</v>
      </c>
      <c r="AT24" s="9">
        <f>AR24+AR25+AR26</f>
        <v>0</v>
      </c>
      <c r="AU24" s="78"/>
      <c r="AV24" s="17" t="b">
        <f>IF(AU24+AU25+AU26&gt;0,AU24+AU25+AU26)</f>
        <v>0</v>
      </c>
      <c r="AW24" s="9">
        <f>AU24+AU25+AU26</f>
        <v>0</v>
      </c>
      <c r="AX24" s="74">
        <v>9</v>
      </c>
      <c r="AY24" s="17">
        <f>IF(AX24+AX25+AX26&gt;0,AX24+AX25+AX26)</f>
        <v>23.25</v>
      </c>
      <c r="AZ24" s="9">
        <f>AX24+AX25+AX26</f>
        <v>23.25</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60"/>
      <c r="D25" s="466"/>
      <c r="E25" s="41"/>
      <c r="F25" s="455"/>
      <c r="G25" s="10"/>
      <c r="H25" s="458"/>
      <c r="I25" s="455"/>
      <c r="J25" s="10"/>
      <c r="K25" s="458"/>
      <c r="L25" s="455"/>
      <c r="M25" s="10"/>
      <c r="N25" s="458"/>
      <c r="O25" s="455"/>
      <c r="P25" s="10"/>
      <c r="Q25" s="458"/>
      <c r="R25" s="455"/>
      <c r="S25" s="10"/>
      <c r="T25" s="458"/>
      <c r="U25" s="455"/>
      <c r="V25" s="10"/>
      <c r="W25" s="458"/>
      <c r="X25" s="455"/>
      <c r="Y25" s="10"/>
      <c r="Z25" s="458"/>
      <c r="AA25" s="455"/>
      <c r="AB25" s="10"/>
      <c r="AC25" s="458"/>
      <c r="AD25" s="6"/>
      <c r="AE25" s="460"/>
      <c r="AF25" s="463"/>
      <c r="AG25" s="41"/>
      <c r="AH25" s="7">
        <v>2</v>
      </c>
      <c r="AI25" s="72">
        <v>4.25</v>
      </c>
      <c r="AJ25" s="11"/>
      <c r="AK25" s="12">
        <f>IF(AJ24=FALSE,0,RANK(AJ24,AJ$6:AJ$53,))</f>
        <v>9</v>
      </c>
      <c r="AL25" s="76">
        <v>30</v>
      </c>
      <c r="AM25" s="11"/>
      <c r="AN25" s="12">
        <f>IF(AM24=FALSE,0,RANK(AM24,AM$6:AM$53,))</f>
        <v>9</v>
      </c>
      <c r="AO25" s="72">
        <v>1.48</v>
      </c>
      <c r="AP25" s="11"/>
      <c r="AQ25" s="12">
        <f>IF(AP24=FALSE,0,RANK(AP24,AP$6:AP$53,))</f>
        <v>3</v>
      </c>
      <c r="AR25" s="72"/>
      <c r="AS25" s="11"/>
      <c r="AT25" s="12">
        <f>IF(AS24=FALSE,0,RANK(AS24,AS$6:AS$53,))</f>
        <v>0</v>
      </c>
      <c r="AU25" s="76"/>
      <c r="AV25" s="11"/>
      <c r="AW25" s="12">
        <f>IF(AV24=FALSE,0,RANK(AV24,AV$6:AV$53,))</f>
        <v>0</v>
      </c>
      <c r="AX25" s="72">
        <v>6</v>
      </c>
      <c r="AY25" s="11"/>
      <c r="AZ25" s="12">
        <f>IF(AY24=FALSE,0,RANK(AY24,AY$6:AY$53,))</f>
        <v>10</v>
      </c>
      <c r="BA25" s="72"/>
      <c r="BB25" s="11"/>
      <c r="BC25" s="12">
        <f>IF(BB24=FALSE,0,RANK(BB24,BB$6:BB$53,))</f>
        <v>0</v>
      </c>
      <c r="BD25" s="72"/>
      <c r="BE25" s="11"/>
      <c r="BF25" s="12">
        <f>IF(BE24=FALSE,0,RANK(BE24,BE$6:BE$53,))</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61"/>
      <c r="D26" s="467"/>
      <c r="E26" s="42"/>
      <c r="F26" s="456"/>
      <c r="G26" s="13"/>
      <c r="H26" s="14">
        <f>IF(H24=0,0,(LOOKUP(H24,'TEAM NAMES &amp; EVENTS'!$L$12:$L$27,'TEAM NAMES &amp; EVENTS'!$M$12:$M$27)))</f>
        <v>16</v>
      </c>
      <c r="I26" s="456"/>
      <c r="J26" s="13"/>
      <c r="K26" s="14">
        <f>IF(K24=0,0,(LOOKUP(K24,'TEAM NAMES &amp; EVENTS'!$L$12:$L$27,'TEAM NAMES &amp; EVENTS'!$M$12:$M$27)))</f>
        <v>6</v>
      </c>
      <c r="L26" s="456"/>
      <c r="M26" s="13"/>
      <c r="N26" s="14">
        <f>IF(N24=0,0,(LOOKUP(N24,'TEAM NAMES &amp; EVENTS'!$L$12:$L$27,'TEAM NAMES &amp; EVENTS'!$M$12:$M$27)))</f>
        <v>6</v>
      </c>
      <c r="O26" s="456"/>
      <c r="P26" s="13"/>
      <c r="Q26" s="14">
        <f>IF(Q24=0,0,(LOOKUP(Q24,'TEAM NAMES &amp; EVENTS'!$L$12:$L$27,'TEAM NAMES &amp; EVENTS'!$M$12:$M$27)))</f>
        <v>0</v>
      </c>
      <c r="R26" s="456"/>
      <c r="S26" s="13"/>
      <c r="T26" s="14">
        <f>IF(T24=0,0,(LOOKUP(T24,'TEAM NAMES &amp; EVENTS'!$L$12:$L$27,'TEAM NAMES &amp; EVENTS'!$M$12:$M$27)))</f>
        <v>0</v>
      </c>
      <c r="U26" s="456"/>
      <c r="V26" s="13"/>
      <c r="W26" s="14">
        <f>IF(W24=0,0,(LOOKUP(W24,'TEAM NAMES &amp; EVENTS'!$L$12:$L$27,'TEAM NAMES &amp; EVENTS'!$M$12:$M$27)))</f>
        <v>22</v>
      </c>
      <c r="X26" s="456"/>
      <c r="Y26" s="13"/>
      <c r="Z26" s="14">
        <f>IF(Z24=0,0,(LOOKUP(Z24,'TEAM NAMES &amp; EVENTS'!$L$12:$L$27,'TEAM NAMES &amp; EVENTS'!$M$12:$M$27)))</f>
        <v>16</v>
      </c>
      <c r="AA26" s="456"/>
      <c r="AB26" s="13"/>
      <c r="AC26" s="14">
        <f>IF(AC24=0,0,(LOOKUP(AC24,'TEAM NAMES &amp; EVENTS'!$L$12:$L$27,'TEAM NAMES &amp; EVENTS'!$M$12:$M$27)))</f>
        <v>0</v>
      </c>
      <c r="AD26" s="6"/>
      <c r="AE26" s="461"/>
      <c r="AF26" s="464"/>
      <c r="AG26" s="42"/>
      <c r="AH26" s="7">
        <v>3</v>
      </c>
      <c r="AI26" s="73">
        <v>4.25</v>
      </c>
      <c r="AJ26" s="15"/>
      <c r="AK26" s="16">
        <f>IF(AK25=0,0,(LOOKUP(AK25,'TEAM NAMES &amp; EVENTS'!$L$12:$L$27,'TEAM NAMES &amp; EVENTS'!$M$12:$M$27)))</f>
        <v>8</v>
      </c>
      <c r="AL26" s="77">
        <v>35</v>
      </c>
      <c r="AM26" s="15"/>
      <c r="AN26" s="16">
        <f>IF(AN25=0,0,(LOOKUP(AN25,'TEAM NAMES &amp; EVENTS'!$L$12:$L$27,'TEAM NAMES &amp; EVENTS'!$M$12:$M$27)))</f>
        <v>8</v>
      </c>
      <c r="AO26" s="73">
        <v>1.6</v>
      </c>
      <c r="AP26" s="15"/>
      <c r="AQ26" s="16">
        <f>IF(AQ25=0,0,(LOOKUP(AQ25,'TEAM NAMES &amp; EVENTS'!$L$12:$L$27,'TEAM NAMES &amp; EVENTS'!$M$12:$M$27)))</f>
        <v>20</v>
      </c>
      <c r="AR26" s="73"/>
      <c r="AS26" s="15"/>
      <c r="AT26" s="16">
        <f>IF(AT25=0,0,(LOOKUP(AT25,'TEAM NAMES &amp; EVENTS'!$L$12:$L$27,'TEAM NAMES &amp; EVENTS'!$M$12:$M$27)))</f>
        <v>0</v>
      </c>
      <c r="AU26" s="77"/>
      <c r="AV26" s="15"/>
      <c r="AW26" s="16">
        <f>IF(AW25=0,0,(LOOKUP(AW25,'TEAM NAMES &amp; EVENTS'!$L$12:$L$27,'TEAM NAMES &amp; EVENTS'!$M$12:$M$27)))</f>
        <v>0</v>
      </c>
      <c r="AX26" s="73">
        <v>8.25</v>
      </c>
      <c r="AY26" s="15"/>
      <c r="AZ26" s="16">
        <f>IF(AZ25=0,0,(LOOKUP(AZ25,'TEAM NAMES &amp; EVENTS'!$L$12:$L$27,'TEAM NAMES &amp; EVENTS'!$M$12:$M$27)))</f>
        <v>6</v>
      </c>
      <c r="BA26" s="73"/>
      <c r="BB26" s="15"/>
      <c r="BC26" s="16">
        <f>IF(BC25=0,0,(LOOKUP(BC25,'TEAM NAMES &amp; EVENTS'!$L$12:$L$27,'TEAM NAMES &amp; EVENTS'!$M$12:$M$27)))</f>
        <v>0</v>
      </c>
      <c r="BD26" s="73"/>
      <c r="BE26" s="15"/>
      <c r="BF26" s="16">
        <f>IF(BF25=0,0,(LOOKUP(BF25,'TEAM NAMES &amp; EVENTS'!$L$12:$L$27,'TEAM NAMES &amp; EVENTS'!$M$12:$M$27)))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60" t="str">
        <f>LOOKUP("School H",'TEAM NAMES &amp; EVENTS'!B12:B27,'TEAM NAMES &amp; EVENTS'!F12:F27)</f>
        <v>H</v>
      </c>
      <c r="D27" s="465" t="str">
        <f>LOOKUP("School H",'TEAM NAMES &amp; EVENTS'!B12:B27,'TEAM NAMES &amp; EVENTS'!E12:E27)</f>
        <v>Goosewell</v>
      </c>
      <c r="E27" s="41"/>
      <c r="F27" s="455">
        <v>96.54</v>
      </c>
      <c r="G27" s="10">
        <f>IF(F27&gt;0,F27)</f>
        <v>96.54</v>
      </c>
      <c r="H27" s="457">
        <f>IF(G27=FALSE,0,RANK(G27,G$6:G$53,1))</f>
        <v>1</v>
      </c>
      <c r="I27" s="455">
        <v>31.37</v>
      </c>
      <c r="J27" s="10">
        <f>IF(I27&gt;0,I27)</f>
        <v>31.37</v>
      </c>
      <c r="K27" s="457">
        <f>IF(J27=FALSE,0,RANK(J27,J$6:J$53,1))</f>
        <v>4</v>
      </c>
      <c r="L27" s="455">
        <v>62</v>
      </c>
      <c r="M27" s="10">
        <f>IF(L27&gt;0,L27)</f>
        <v>62</v>
      </c>
      <c r="N27" s="457">
        <f>IF(M27=FALSE,0,RANK(M27,M$6:M$53,1))</f>
        <v>3</v>
      </c>
      <c r="O27" s="455"/>
      <c r="P27" s="10" t="b">
        <f>IF(O27&gt;0,O27)</f>
        <v>0</v>
      </c>
      <c r="Q27" s="457">
        <f>IF(P27=FALSE,0,RANK(P27,P$6:P$53,1))</f>
        <v>0</v>
      </c>
      <c r="R27" s="455"/>
      <c r="S27" s="10" t="b">
        <f>IF(R27&gt;0,R27)</f>
        <v>0</v>
      </c>
      <c r="T27" s="457">
        <f>IF(S27=FALSE,0,RANK(S27,S$6:S$53,1))</f>
        <v>0</v>
      </c>
      <c r="U27" s="455">
        <v>64.6</v>
      </c>
      <c r="V27" s="10">
        <f>IF(U27&gt;0,U27)</f>
        <v>64.6</v>
      </c>
      <c r="W27" s="457">
        <f>IF(V27=FALSE,0,RANK(V27,V$6:V$53,1))</f>
        <v>6</v>
      </c>
      <c r="X27" s="455">
        <f>60+4.06</f>
        <v>64.06</v>
      </c>
      <c r="Y27" s="10">
        <f>IF(X27&gt;0,X27)</f>
        <v>64.06</v>
      </c>
      <c r="Z27" s="457">
        <f>IF(Y27=FALSE,0,RANK(Y27,Y$6:Y$53,1))</f>
        <v>4</v>
      </c>
      <c r="AA27" s="455"/>
      <c r="AB27" s="10" t="b">
        <f>IF(AA27&gt;0,AA27)</f>
        <v>0</v>
      </c>
      <c r="AC27" s="457">
        <f>IF(AB27=FALSE,0,RANK(AB27,AB$6:AB$53,1))</f>
        <v>0</v>
      </c>
      <c r="AD27" s="6"/>
      <c r="AE27" s="459" t="str">
        <f>LOOKUP("School H",'TEAM NAMES &amp; EVENTS'!B12:B27,'TEAM NAMES &amp; EVENTS'!F12:F27)</f>
        <v>H</v>
      </c>
      <c r="AF27" s="462" t="str">
        <f>LOOKUP("School H",'TEAM NAMES &amp; EVENTS'!B12:B27,'TEAM NAMES &amp; EVENTS'!E12:E27)</f>
        <v>Goosewell</v>
      </c>
      <c r="AG27" s="41"/>
      <c r="AH27" s="7">
        <v>1</v>
      </c>
      <c r="AI27" s="74">
        <v>4</v>
      </c>
      <c r="AJ27" s="17">
        <f>IF(AI27+AI28+AI29&gt;0,AI27+AI28+AI29)</f>
        <v>12.25</v>
      </c>
      <c r="AK27" s="9">
        <f>AI27+AI28+AI29</f>
        <v>12.25</v>
      </c>
      <c r="AL27" s="78">
        <v>44</v>
      </c>
      <c r="AM27" s="17">
        <f>IF(AL27+AL28+AL29&gt;0,AL27+AL28+AL29)</f>
        <v>133</v>
      </c>
      <c r="AN27" s="9">
        <f>AL27+AL28+AL29</f>
        <v>133</v>
      </c>
      <c r="AO27" s="74">
        <v>1.16</v>
      </c>
      <c r="AP27" s="17">
        <f>IF(AO27+AO28+AO29&gt;0,AO27+AO28+AO29)</f>
        <v>4.32</v>
      </c>
      <c r="AQ27" s="9">
        <f>AO27+AO28+AO29</f>
        <v>4.32</v>
      </c>
      <c r="AR27" s="74"/>
      <c r="AS27" s="17" t="b">
        <f>IF(AR27+AR28+AR29&gt;0,AR27+AR28+AR29)</f>
        <v>0</v>
      </c>
      <c r="AT27" s="9">
        <f>AR27+AR28+AR29</f>
        <v>0</v>
      </c>
      <c r="AU27" s="78"/>
      <c r="AV27" s="17" t="b">
        <f>IF(AU27+AU28+AU29&gt;0,AU27+AU28+AU29)</f>
        <v>0</v>
      </c>
      <c r="AW27" s="9">
        <f>AU27+AU28+AU29</f>
        <v>0</v>
      </c>
      <c r="AX27" s="74">
        <v>14</v>
      </c>
      <c r="AY27" s="17">
        <f>IF(AX27+AX28+AX29&gt;0,AX27+AX28+AX29)</f>
        <v>32</v>
      </c>
      <c r="AZ27" s="9">
        <f>AX27+AX28+AX29</f>
        <v>32</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60"/>
      <c r="D28" s="466"/>
      <c r="E28" s="41"/>
      <c r="F28" s="455"/>
      <c r="G28" s="10"/>
      <c r="H28" s="458"/>
      <c r="I28" s="455"/>
      <c r="J28" s="10"/>
      <c r="K28" s="458"/>
      <c r="L28" s="455"/>
      <c r="M28" s="10"/>
      <c r="N28" s="458"/>
      <c r="O28" s="455"/>
      <c r="P28" s="10"/>
      <c r="Q28" s="458"/>
      <c r="R28" s="455"/>
      <c r="S28" s="10"/>
      <c r="T28" s="458"/>
      <c r="U28" s="455"/>
      <c r="V28" s="10"/>
      <c r="W28" s="458"/>
      <c r="X28" s="455"/>
      <c r="Y28" s="10"/>
      <c r="Z28" s="458"/>
      <c r="AA28" s="455"/>
      <c r="AB28" s="10"/>
      <c r="AC28" s="458"/>
      <c r="AD28" s="6"/>
      <c r="AE28" s="460"/>
      <c r="AF28" s="463"/>
      <c r="AG28" s="41"/>
      <c r="AH28" s="7">
        <v>2</v>
      </c>
      <c r="AI28" s="72">
        <v>4</v>
      </c>
      <c r="AJ28" s="11"/>
      <c r="AK28" s="12">
        <f>IF(AJ27=FALSE,0,RANK(AJ27,AJ$6:AJ$53,))</f>
        <v>5</v>
      </c>
      <c r="AL28" s="76">
        <v>40</v>
      </c>
      <c r="AM28" s="11"/>
      <c r="AN28" s="12">
        <f>IF(AM27=FALSE,0,RANK(AM27,AM$6:AM$53,))</f>
        <v>1</v>
      </c>
      <c r="AO28" s="72">
        <v>1.8</v>
      </c>
      <c r="AP28" s="11"/>
      <c r="AQ28" s="12">
        <f>IF(AP27=FALSE,0,RANK(AP27,AP$6:AP$53,))</f>
        <v>5</v>
      </c>
      <c r="AR28" s="72"/>
      <c r="AS28" s="11"/>
      <c r="AT28" s="12">
        <f>IF(AS27=FALSE,0,RANK(AS27,AS$6:AS$53,))</f>
        <v>0</v>
      </c>
      <c r="AU28" s="76"/>
      <c r="AV28" s="11"/>
      <c r="AW28" s="12">
        <f>IF(AV27=FALSE,0,RANK(AV27,AV$6:AV$53,))</f>
        <v>0</v>
      </c>
      <c r="AX28" s="72">
        <v>9</v>
      </c>
      <c r="AY28" s="11"/>
      <c r="AZ28" s="12">
        <f>IF(AY27=FALSE,0,RANK(AY27,AY$6:AY$53,))</f>
        <v>2</v>
      </c>
      <c r="BA28" s="72"/>
      <c r="BB28" s="11"/>
      <c r="BC28" s="12">
        <f>IF(BB27=FALSE,0,RANK(BB27,BB$6:BB$53,))</f>
        <v>0</v>
      </c>
      <c r="BD28" s="72"/>
      <c r="BE28" s="11"/>
      <c r="BF28" s="12">
        <f>IF(BE27=FALSE,0,RANK(BE27,BE$6:BE$53,))</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61"/>
      <c r="D29" s="467"/>
      <c r="E29" s="42"/>
      <c r="F29" s="456"/>
      <c r="G29" s="13"/>
      <c r="H29" s="14">
        <f>IF(H27=0,0,(LOOKUP(H27,'TEAM NAMES &amp; EVENTS'!$L$12:$L$27,'TEAM NAMES &amp; EVENTS'!$M$12:$M$27)))</f>
        <v>24</v>
      </c>
      <c r="I29" s="456"/>
      <c r="J29" s="13"/>
      <c r="K29" s="14">
        <f>IF(K27=0,0,(LOOKUP(K27,'TEAM NAMES &amp; EVENTS'!$L$12:$L$27,'TEAM NAMES &amp; EVENTS'!$M$12:$M$27)))</f>
        <v>18</v>
      </c>
      <c r="L29" s="456"/>
      <c r="M29" s="13"/>
      <c r="N29" s="14">
        <f>IF(N27=0,0,(LOOKUP(N27,'TEAM NAMES &amp; EVENTS'!$L$12:$L$27,'TEAM NAMES &amp; EVENTS'!$M$12:$M$27)))</f>
        <v>20</v>
      </c>
      <c r="O29" s="456"/>
      <c r="P29" s="13"/>
      <c r="Q29" s="14">
        <f>IF(Q27=0,0,(LOOKUP(Q27,'TEAM NAMES &amp; EVENTS'!$L$12:$L$27,'TEAM NAMES &amp; EVENTS'!$M$12:$M$27)))</f>
        <v>0</v>
      </c>
      <c r="R29" s="456"/>
      <c r="S29" s="13"/>
      <c r="T29" s="14">
        <f>IF(T27=0,0,(LOOKUP(T27,'TEAM NAMES &amp; EVENTS'!$L$12:$L$27,'TEAM NAMES &amp; EVENTS'!$M$12:$M$27)))</f>
        <v>0</v>
      </c>
      <c r="U29" s="456"/>
      <c r="V29" s="13"/>
      <c r="W29" s="14">
        <f>IF(W27=0,0,(LOOKUP(W27,'TEAM NAMES &amp; EVENTS'!$L$12:$L$27,'TEAM NAMES &amp; EVENTS'!$M$12:$M$27)))</f>
        <v>14</v>
      </c>
      <c r="X29" s="456"/>
      <c r="Y29" s="13"/>
      <c r="Z29" s="14">
        <f>IF(Z27=0,0,(LOOKUP(Z27,'TEAM NAMES &amp; EVENTS'!$L$12:$L$27,'TEAM NAMES &amp; EVENTS'!$M$12:$M$27)))</f>
        <v>18</v>
      </c>
      <c r="AA29" s="456"/>
      <c r="AB29" s="13"/>
      <c r="AC29" s="14">
        <f>IF(AC27=0,0,(LOOKUP(AC27,'TEAM NAMES &amp; EVENTS'!$L$12:$L$27,'TEAM NAMES &amp; EVENTS'!$M$12:$M$27)))</f>
        <v>0</v>
      </c>
      <c r="AD29" s="6"/>
      <c r="AE29" s="461"/>
      <c r="AF29" s="464"/>
      <c r="AG29" s="42"/>
      <c r="AH29" s="7">
        <v>3</v>
      </c>
      <c r="AI29" s="73">
        <v>4.25</v>
      </c>
      <c r="AJ29" s="15"/>
      <c r="AK29" s="16">
        <f>IF(AK28=0,0,(LOOKUP(AK28,'TEAM NAMES &amp; EVENTS'!$L$12:$L$27,'TEAM NAMES &amp; EVENTS'!$M$12:$M$27)))</f>
        <v>16</v>
      </c>
      <c r="AL29" s="77">
        <v>49</v>
      </c>
      <c r="AM29" s="15"/>
      <c r="AN29" s="16">
        <f>IF(AN28=0,0,(LOOKUP(AN28,'TEAM NAMES &amp; EVENTS'!$L$12:$L$27,'TEAM NAMES &amp; EVENTS'!$M$12:$M$27)))</f>
        <v>24</v>
      </c>
      <c r="AO29" s="73">
        <v>1.36</v>
      </c>
      <c r="AP29" s="15"/>
      <c r="AQ29" s="16">
        <f>IF(AQ28=0,0,(LOOKUP(AQ28,'TEAM NAMES &amp; EVENTS'!$L$12:$L$27,'TEAM NAMES &amp; EVENTS'!$M$12:$M$27)))</f>
        <v>16</v>
      </c>
      <c r="AR29" s="73"/>
      <c r="AS29" s="15"/>
      <c r="AT29" s="16">
        <f>IF(AT28=0,0,(LOOKUP(AT28,'TEAM NAMES &amp; EVENTS'!$L$12:$L$27,'TEAM NAMES &amp; EVENTS'!$M$12:$M$27)))</f>
        <v>0</v>
      </c>
      <c r="AU29" s="77"/>
      <c r="AV29" s="15"/>
      <c r="AW29" s="16">
        <f>IF(AW28=0,0,(LOOKUP(AW28,'TEAM NAMES &amp; EVENTS'!$L$12:$L$27,'TEAM NAMES &amp; EVENTS'!$M$12:$M$27)))</f>
        <v>0</v>
      </c>
      <c r="AX29" s="73">
        <v>9</v>
      </c>
      <c r="AY29" s="15"/>
      <c r="AZ29" s="16">
        <f>IF(AZ28=0,0,(LOOKUP(AZ28,'TEAM NAMES &amp; EVENTS'!$L$12:$L$27,'TEAM NAMES &amp; EVENTS'!$M$12:$M$27)))</f>
        <v>22</v>
      </c>
      <c r="BA29" s="73"/>
      <c r="BB29" s="15"/>
      <c r="BC29" s="16">
        <f>IF(BC28=0,0,(LOOKUP(BC28,'TEAM NAMES &amp; EVENTS'!$L$12:$L$27,'TEAM NAMES &amp; EVENTS'!$M$12:$M$27)))</f>
        <v>0</v>
      </c>
      <c r="BD29" s="73"/>
      <c r="BE29" s="15"/>
      <c r="BF29" s="16">
        <f>IF(BF28=0,0,(LOOKUP(BF28,'TEAM NAMES &amp; EVENTS'!$L$12:$L$27,'TEAM NAMES &amp; EVENTS'!$M$12:$M$27)))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19.5" customHeight="1" thickBot="1">
      <c r="A30" s="35"/>
      <c r="B30" s="47"/>
      <c r="C30" s="459" t="str">
        <f>LOOKUP("School I",'TEAM NAMES &amp; EVENTS'!B12:B27,'TEAM NAMES &amp; EVENTS'!F12:F27)</f>
        <v>I</v>
      </c>
      <c r="D30" s="465" t="str">
        <f>LOOKUP("School I",'TEAM NAMES &amp; EVENTS'!B12:B27,'TEAM NAMES &amp; EVENTS'!E12:E27)</f>
        <v>St Peters RC</v>
      </c>
      <c r="E30" s="41"/>
      <c r="F30" s="455">
        <v>108.19</v>
      </c>
      <c r="G30" s="10">
        <f>IF(F30&gt;0,F30)</f>
        <v>108.19</v>
      </c>
      <c r="H30" s="457">
        <f>IF(G30=FALSE,0,RANK(G30,G$6:G$53,1))</f>
        <v>8</v>
      </c>
      <c r="I30" s="455">
        <v>39.04</v>
      </c>
      <c r="J30" s="10">
        <f>IF(I30&gt;0,I30)</f>
        <v>39.04</v>
      </c>
      <c r="K30" s="457">
        <f>IF(J30=FALSE,0,RANK(J30,J$6:J$53,1))</f>
        <v>9</v>
      </c>
      <c r="L30" s="455">
        <v>60.77</v>
      </c>
      <c r="M30" s="10">
        <f>IF(L30&gt;0,L30)</f>
        <v>60.77</v>
      </c>
      <c r="N30" s="457">
        <f>IF(M30=FALSE,0,RANK(M30,M$6:M$53,1))</f>
        <v>1</v>
      </c>
      <c r="O30" s="455"/>
      <c r="P30" s="10" t="b">
        <f>IF(O30&gt;0,O30)</f>
        <v>0</v>
      </c>
      <c r="Q30" s="457">
        <f>IF(P30=FALSE,0,RANK(P30,P$6:P$53,1))</f>
        <v>0</v>
      </c>
      <c r="R30" s="455"/>
      <c r="S30" s="10" t="b">
        <f>IF(R30&gt;0,R30)</f>
        <v>0</v>
      </c>
      <c r="T30" s="457">
        <f>IF(S30=FALSE,0,RANK(S30,S$6:S$53,1))</f>
        <v>0</v>
      </c>
      <c r="U30" s="455">
        <v>66.43</v>
      </c>
      <c r="V30" s="10">
        <f>IF(U30&gt;0,U30)</f>
        <v>66.43</v>
      </c>
      <c r="W30" s="457">
        <f>IF(V30=FALSE,0,RANK(V30,V$6:V$53,1))</f>
        <v>8</v>
      </c>
      <c r="X30" s="455">
        <f>60+0.72</f>
        <v>60.72</v>
      </c>
      <c r="Y30" s="10">
        <f>IF(X30&gt;0,X30)</f>
        <v>60.72</v>
      </c>
      <c r="Z30" s="457">
        <f>IF(Y30=FALSE,0,RANK(Y30,Y$6:Y$53,1))</f>
        <v>1</v>
      </c>
      <c r="AA30" s="455"/>
      <c r="AB30" s="10" t="b">
        <f>IF(AA30&gt;0,AA30)</f>
        <v>0</v>
      </c>
      <c r="AC30" s="457">
        <f>IF(AB30=FALSE,0,RANK(AB30,AB$6:AB$53,1))</f>
        <v>0</v>
      </c>
      <c r="AD30" s="6"/>
      <c r="AE30" s="459" t="str">
        <f>LOOKUP("School I",'TEAM NAMES &amp; EVENTS'!B12:B27,'TEAM NAMES &amp; EVENTS'!F12:F27)</f>
        <v>I</v>
      </c>
      <c r="AF30" s="465" t="str">
        <f>LOOKUP("School I",'TEAM NAMES &amp; EVENTS'!B12:B27,'TEAM NAMES &amp; EVENTS'!E12:E27)</f>
        <v>St Peters RC</v>
      </c>
      <c r="AG30" s="41"/>
      <c r="AH30" s="7">
        <v>1</v>
      </c>
      <c r="AI30" s="74">
        <v>4.5</v>
      </c>
      <c r="AJ30" s="17">
        <f>IF(AI30+AI31+AI32&gt;0,AI30+AI31+AI32)</f>
        <v>13.25</v>
      </c>
      <c r="AK30" s="9">
        <f>AI30+AI31+AI32</f>
        <v>13.25</v>
      </c>
      <c r="AL30" s="78">
        <v>35</v>
      </c>
      <c r="AM30" s="17">
        <f>IF(AL30+AL31+AL32&gt;0,AL30+AL31+AL32)</f>
        <v>104</v>
      </c>
      <c r="AN30" s="9">
        <f>AL30+AL31+AL32</f>
        <v>104</v>
      </c>
      <c r="AO30" s="74">
        <v>1.74</v>
      </c>
      <c r="AP30" s="17">
        <f>IF(AO30+AO31+AO32&gt;0,AO30+AO31+AO32)</f>
        <v>4.94</v>
      </c>
      <c r="AQ30" s="9">
        <f>AO30+AO31+AO32</f>
        <v>4.94</v>
      </c>
      <c r="AR30" s="74"/>
      <c r="AS30" s="17" t="b">
        <f>IF(AR30+AR31+AR32&gt;0,AR30+AR31+AR32)</f>
        <v>0</v>
      </c>
      <c r="AT30" s="9">
        <f>AR30+AR31+AR32</f>
        <v>0</v>
      </c>
      <c r="AU30" s="78"/>
      <c r="AV30" s="17" t="b">
        <f>IF(AU30+AU31+AU32&gt;0,AU30+AU31+AU32)</f>
        <v>0</v>
      </c>
      <c r="AW30" s="9">
        <f>AU30+AU31+AU32</f>
        <v>0</v>
      </c>
      <c r="AX30" s="74">
        <v>13.5</v>
      </c>
      <c r="AY30" s="17">
        <f>IF(AX30+AX31+AX32&gt;0,AX30+AX31+AX32)</f>
        <v>28</v>
      </c>
      <c r="AZ30" s="9">
        <f>AX30+AX31+AX32</f>
        <v>28</v>
      </c>
      <c r="BA30" s="74"/>
      <c r="BB30" s="17" t="b">
        <f>IF(BA30+BA31+BA32&gt;0,BA30+BA31+BA32)</f>
        <v>0</v>
      </c>
      <c r="BC30" s="9">
        <f>BA30+BA31+BA32</f>
        <v>0</v>
      </c>
      <c r="BD30" s="74"/>
      <c r="BE30" s="17" t="b">
        <f>IF(BD30+BD31+BD32&gt;0,BD30+BD31+BD32)</f>
        <v>0</v>
      </c>
      <c r="BF30" s="9">
        <f>BD30+BD31+BD32</f>
        <v>0</v>
      </c>
      <c r="BG30" s="4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9.5" customHeight="1" thickBot="1">
      <c r="A31" s="35"/>
      <c r="B31" s="47"/>
      <c r="C31" s="460"/>
      <c r="D31" s="466"/>
      <c r="E31" s="41"/>
      <c r="F31" s="455"/>
      <c r="G31" s="10"/>
      <c r="H31" s="458"/>
      <c r="I31" s="455"/>
      <c r="J31" s="10"/>
      <c r="K31" s="458"/>
      <c r="L31" s="455"/>
      <c r="M31" s="10"/>
      <c r="N31" s="458"/>
      <c r="O31" s="455"/>
      <c r="P31" s="10"/>
      <c r="Q31" s="458"/>
      <c r="R31" s="455"/>
      <c r="S31" s="10"/>
      <c r="T31" s="458"/>
      <c r="U31" s="455"/>
      <c r="V31" s="10"/>
      <c r="W31" s="458"/>
      <c r="X31" s="455"/>
      <c r="Y31" s="10"/>
      <c r="Z31" s="458"/>
      <c r="AA31" s="455"/>
      <c r="AB31" s="10"/>
      <c r="AC31" s="458"/>
      <c r="AD31" s="6"/>
      <c r="AE31" s="460"/>
      <c r="AF31" s="466"/>
      <c r="AG31" s="41"/>
      <c r="AH31" s="7">
        <v>2</v>
      </c>
      <c r="AI31" s="72">
        <v>4.75</v>
      </c>
      <c r="AJ31" s="11"/>
      <c r="AK31" s="12">
        <f>IF(AJ30=FALSE,0,RANK(AJ30,AJ$6:AJ$53,))</f>
        <v>1</v>
      </c>
      <c r="AL31" s="76">
        <v>34</v>
      </c>
      <c r="AM31" s="11"/>
      <c r="AN31" s="12">
        <f>IF(AM30=FALSE,0,RANK(AM30,AM$6:AM$53,))</f>
        <v>8</v>
      </c>
      <c r="AO31" s="72">
        <v>1.54</v>
      </c>
      <c r="AP31" s="11"/>
      <c r="AQ31" s="12">
        <f>IF(AP30=FALSE,0,RANK(AP30,AP$6:AP$53,))</f>
        <v>1</v>
      </c>
      <c r="AR31" s="72"/>
      <c r="AS31" s="11"/>
      <c r="AT31" s="12">
        <f>IF(AS30=FALSE,0,RANK(AS30,AS$6:AS$53,))</f>
        <v>0</v>
      </c>
      <c r="AU31" s="76"/>
      <c r="AV31" s="11"/>
      <c r="AW31" s="12">
        <f>IF(AV30=FALSE,0,RANK(AV30,AV$6:AV$53,))</f>
        <v>0</v>
      </c>
      <c r="AX31" s="72">
        <v>7.5</v>
      </c>
      <c r="AY31" s="11"/>
      <c r="AZ31" s="12">
        <f>IF(AY30=FALSE,0,RANK(AY30,AY$6:AY$53,))</f>
        <v>6</v>
      </c>
      <c r="BA31" s="72"/>
      <c r="BB31" s="11"/>
      <c r="BC31" s="12">
        <f>IF(BB30=FALSE,0,RANK(BB30,BB$6:BB$53,))</f>
        <v>0</v>
      </c>
      <c r="BD31" s="72"/>
      <c r="BE31" s="11"/>
      <c r="BF31" s="12">
        <f>IF(BE30=FALSE,0,RANK(BE30,BE$6:BE$53,))</f>
        <v>0</v>
      </c>
      <c r="BG31" s="49"/>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9.5" customHeight="1" thickBot="1">
      <c r="A32" s="35"/>
      <c r="B32" s="47"/>
      <c r="C32" s="461"/>
      <c r="D32" s="467"/>
      <c r="E32" s="42"/>
      <c r="F32" s="456"/>
      <c r="G32" s="13"/>
      <c r="H32" s="14">
        <f>IF(H30=0,0,(LOOKUP(H30,'TEAM NAMES &amp; EVENTS'!$L$12:$L$27,'TEAM NAMES &amp; EVENTS'!$M$12:$M$27)))</f>
        <v>10</v>
      </c>
      <c r="I32" s="456"/>
      <c r="J32" s="13"/>
      <c r="K32" s="14">
        <f>IF(K30=0,0,(LOOKUP(K30,'TEAM NAMES &amp; EVENTS'!$L$12:$L$27,'TEAM NAMES &amp; EVENTS'!$M$12:$M$27)))</f>
        <v>8</v>
      </c>
      <c r="L32" s="456"/>
      <c r="M32" s="13"/>
      <c r="N32" s="14">
        <f>IF(N30=0,0,(LOOKUP(N30,'TEAM NAMES &amp; EVENTS'!$L$12:$L$27,'TEAM NAMES &amp; EVENTS'!$M$12:$M$27)))</f>
        <v>24</v>
      </c>
      <c r="O32" s="456"/>
      <c r="P32" s="13"/>
      <c r="Q32" s="14">
        <f>IF(Q30=0,0,(LOOKUP(Q30,'TEAM NAMES &amp; EVENTS'!$L$12:$L$27,'TEAM NAMES &amp; EVENTS'!$M$12:$M$27)))</f>
        <v>0</v>
      </c>
      <c r="R32" s="456"/>
      <c r="S32" s="13"/>
      <c r="T32" s="14">
        <f>IF(T30=0,0,(LOOKUP(T30,'TEAM NAMES &amp; EVENTS'!$L$12:$L$27,'TEAM NAMES &amp; EVENTS'!$M$12:$M$27)))</f>
        <v>0</v>
      </c>
      <c r="U32" s="456"/>
      <c r="V32" s="13"/>
      <c r="W32" s="14">
        <f>IF(W30=0,0,(LOOKUP(W30,'TEAM NAMES &amp; EVENTS'!$L$12:$L$27,'TEAM NAMES &amp; EVENTS'!$M$12:$M$27)))</f>
        <v>10</v>
      </c>
      <c r="X32" s="456"/>
      <c r="Y32" s="13"/>
      <c r="Z32" s="14">
        <f>IF(Z30=0,0,(LOOKUP(Z30,'TEAM NAMES &amp; EVENTS'!$L$12:$L$27,'TEAM NAMES &amp; EVENTS'!$M$12:$M$27)))</f>
        <v>24</v>
      </c>
      <c r="AA32" s="456"/>
      <c r="AB32" s="13"/>
      <c r="AC32" s="14">
        <f>IF(AC30=0,0,(LOOKUP(AC30,'TEAM NAMES &amp; EVENTS'!$L$12:$L$27,'TEAM NAMES &amp; EVENTS'!$M$12:$M$27)))</f>
        <v>0</v>
      </c>
      <c r="AD32" s="6"/>
      <c r="AE32" s="461"/>
      <c r="AF32" s="467"/>
      <c r="AG32" s="42"/>
      <c r="AH32" s="7">
        <v>3</v>
      </c>
      <c r="AI32" s="73">
        <v>4</v>
      </c>
      <c r="AJ32" s="15"/>
      <c r="AK32" s="16">
        <f>IF(AK31=0,0,(LOOKUP(AK31,'TEAM NAMES &amp; EVENTS'!$L$12:$L$27,'TEAM NAMES &amp; EVENTS'!$M$12:$M$27)))</f>
        <v>24</v>
      </c>
      <c r="AL32" s="77">
        <v>35</v>
      </c>
      <c r="AM32" s="15"/>
      <c r="AN32" s="16">
        <f>IF(AN31=0,0,(LOOKUP(AN31,'TEAM NAMES &amp; EVENTS'!$L$12:$L$27,'TEAM NAMES &amp; EVENTS'!$M$12:$M$27)))</f>
        <v>10</v>
      </c>
      <c r="AO32" s="73">
        <v>1.66</v>
      </c>
      <c r="AP32" s="15"/>
      <c r="AQ32" s="16">
        <f>IF(AQ31=0,0,(LOOKUP(AQ31,'TEAM NAMES &amp; EVENTS'!$L$12:$L$27,'TEAM NAMES &amp; EVENTS'!$M$12:$M$27)))</f>
        <v>24</v>
      </c>
      <c r="AR32" s="73"/>
      <c r="AS32" s="15"/>
      <c r="AT32" s="16">
        <f>IF(AT31=0,0,(LOOKUP(AT31,'TEAM NAMES &amp; EVENTS'!$L$12:$L$27,'TEAM NAMES &amp; EVENTS'!$M$12:$M$27)))</f>
        <v>0</v>
      </c>
      <c r="AU32" s="77"/>
      <c r="AV32" s="15"/>
      <c r="AW32" s="16">
        <f>IF(AW31=0,0,(LOOKUP(AW31,'TEAM NAMES &amp; EVENTS'!$L$12:$L$27,'TEAM NAMES &amp; EVENTS'!$M$12:$M$27)))</f>
        <v>0</v>
      </c>
      <c r="AX32" s="73">
        <v>7</v>
      </c>
      <c r="AY32" s="15"/>
      <c r="AZ32" s="16">
        <f>IF(AZ31=0,0,(LOOKUP(AZ31,'TEAM NAMES &amp; EVENTS'!$L$12:$L$27,'TEAM NAMES &amp; EVENTS'!$M$12:$M$27)))</f>
        <v>14</v>
      </c>
      <c r="BA32" s="73"/>
      <c r="BB32" s="15"/>
      <c r="BC32" s="16">
        <f>IF(BC31=0,0,(LOOKUP(BC31,'TEAM NAMES &amp; EVENTS'!$L$12:$L$27,'TEAM NAMES &amp; EVENTS'!$M$12:$M$27)))</f>
        <v>0</v>
      </c>
      <c r="BD32" s="73"/>
      <c r="BE32" s="15"/>
      <c r="BF32" s="16">
        <f>IF(BF31=0,0,(LOOKUP(BF31,'TEAM NAMES &amp; EVENTS'!$L$12:$L$27,'TEAM NAMES &amp; EVENTS'!$M$12:$M$27)))</f>
        <v>0</v>
      </c>
      <c r="BG32" s="49"/>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9.5" customHeight="1" thickBot="1">
      <c r="A33" s="35"/>
      <c r="B33" s="47"/>
      <c r="C33" s="460" t="str">
        <f>LOOKUP("School J",'TEAM NAMES &amp; EVENTS'!B12:B27,'TEAM NAMES &amp; EVENTS'!F12:F27)</f>
        <v>J</v>
      </c>
      <c r="D33" s="465" t="str">
        <f>LOOKUP("School J",'TEAM NAMES &amp; EVENTS'!B12:B27,'TEAM NAMES &amp; EVENTS'!E12:E27)</f>
        <v>Mount Street</v>
      </c>
      <c r="E33" s="41"/>
      <c r="F33" s="455">
        <v>106.97</v>
      </c>
      <c r="G33" s="10">
        <f>IF(F33&gt;0,F33)</f>
        <v>106.97</v>
      </c>
      <c r="H33" s="457">
        <f>IF(G33=FALSE,0,RANK(G33,G$6:G$53,1))</f>
        <v>6</v>
      </c>
      <c r="I33" s="455">
        <v>34.39</v>
      </c>
      <c r="J33" s="10">
        <f>IF(I33&gt;0,I33)</f>
        <v>34.39</v>
      </c>
      <c r="K33" s="457">
        <f>IF(J33=FALSE,0,RANK(J33,J$6:J$53,1))</f>
        <v>8</v>
      </c>
      <c r="L33" s="455">
        <v>65.44</v>
      </c>
      <c r="M33" s="10">
        <f>IF(L33&gt;0,L33)</f>
        <v>65.44</v>
      </c>
      <c r="N33" s="457">
        <f>IF(M33=FALSE,0,RANK(M33,M$6:M$53,1))</f>
        <v>6</v>
      </c>
      <c r="O33" s="455"/>
      <c r="P33" s="10" t="b">
        <f>IF(O33&gt;0,O33)</f>
        <v>0</v>
      </c>
      <c r="Q33" s="457">
        <f>IF(P33=FALSE,0,RANK(P33,P$6:P$53,1))</f>
        <v>0</v>
      </c>
      <c r="R33" s="455"/>
      <c r="S33" s="10" t="b">
        <f>IF(R33&gt;0,R33)</f>
        <v>0</v>
      </c>
      <c r="T33" s="457">
        <f>IF(S33=FALSE,0,RANK(S33,S$6:S$53,1))</f>
        <v>0</v>
      </c>
      <c r="U33" s="455">
        <v>64.6</v>
      </c>
      <c r="V33" s="10">
        <f>IF(U33&gt;0,U33)</f>
        <v>64.6</v>
      </c>
      <c r="W33" s="457">
        <f>IF(V33=FALSE,0,RANK(V33,V$6:V$53,1))</f>
        <v>6</v>
      </c>
      <c r="X33" s="455">
        <f>60+1.64</f>
        <v>61.64</v>
      </c>
      <c r="Y33" s="10">
        <f>IF(X33&gt;0,X33)</f>
        <v>61.64</v>
      </c>
      <c r="Z33" s="457">
        <f>IF(Y33=FALSE,0,RANK(Y33,Y$6:Y$53,1))</f>
        <v>2</v>
      </c>
      <c r="AA33" s="455"/>
      <c r="AB33" s="10" t="b">
        <f>IF(AA33&gt;0,AA33)</f>
        <v>0</v>
      </c>
      <c r="AC33" s="457">
        <f>IF(AB33=FALSE,0,RANK(AB33,AB$6:AB$53,1))</f>
        <v>0</v>
      </c>
      <c r="AD33" s="6"/>
      <c r="AE33" s="459" t="str">
        <f>LOOKUP("School J",'TEAM NAMES &amp; EVENTS'!B12:B27,'TEAM NAMES &amp; EVENTS'!F12:F27)</f>
        <v>J</v>
      </c>
      <c r="AF33" s="465" t="str">
        <f>LOOKUP("School J",'TEAM NAMES &amp; EVENTS'!B12:B27,'TEAM NAMES &amp; EVENTS'!E12:E27)</f>
        <v>Mount Street</v>
      </c>
      <c r="AG33" s="41"/>
      <c r="AH33" s="7">
        <v>1</v>
      </c>
      <c r="AI33" s="74">
        <v>3.25</v>
      </c>
      <c r="AJ33" s="17">
        <f>IF(AI33+AI34+AI35&gt;0,AI33+AI34+AI35)</f>
        <v>12</v>
      </c>
      <c r="AK33" s="9">
        <f>AI33+AI34+AI35</f>
        <v>12</v>
      </c>
      <c r="AL33" s="78">
        <v>39</v>
      </c>
      <c r="AM33" s="17">
        <f>IF(AL33+AL34+AL35&gt;0,AL33+AL34+AL35)</f>
        <v>113</v>
      </c>
      <c r="AN33" s="9">
        <f>AL33+AL34+AL35</f>
        <v>113</v>
      </c>
      <c r="AO33" s="74">
        <v>1.5</v>
      </c>
      <c r="AP33" s="17">
        <f>IF(AO33+AO34+AO35&gt;0,AO33+AO34+AO35)</f>
        <v>4.09</v>
      </c>
      <c r="AQ33" s="9">
        <f>AO33+AO34+AO35</f>
        <v>4.09</v>
      </c>
      <c r="AR33" s="74"/>
      <c r="AS33" s="17" t="b">
        <f>IF(AR33+AR34+AR35&gt;0,AR33+AR34+AR35)</f>
        <v>0</v>
      </c>
      <c r="AT33" s="9">
        <f>AR33+AR34+AR35</f>
        <v>0</v>
      </c>
      <c r="AU33" s="78"/>
      <c r="AV33" s="17" t="b">
        <f>IF(AU33+AU34+AU35&gt;0,AU33+AU34+AU35)</f>
        <v>0</v>
      </c>
      <c r="AW33" s="9">
        <f>AU33+AU34+AU35</f>
        <v>0</v>
      </c>
      <c r="AX33" s="74">
        <v>8.5</v>
      </c>
      <c r="AY33" s="17">
        <f>IF(AX33+AX34+AX35&gt;0,AX33+AX34+AX35)</f>
        <v>27</v>
      </c>
      <c r="AZ33" s="9">
        <f>AX33+AX34+AX35</f>
        <v>27</v>
      </c>
      <c r="BA33" s="74"/>
      <c r="BB33" s="17" t="b">
        <f>IF(BA33+BA34+BA35&gt;0,BA33+BA34+BA35)</f>
        <v>0</v>
      </c>
      <c r="BC33" s="9">
        <f>BA33+BA34+BA35</f>
        <v>0</v>
      </c>
      <c r="BD33" s="74"/>
      <c r="BE33" s="17" t="b">
        <f>IF(BD33+BD34+BD35&gt;0,BD33+BD34+BD35)</f>
        <v>0</v>
      </c>
      <c r="BF33" s="9">
        <f>BD33+BD34+BD35</f>
        <v>0</v>
      </c>
      <c r="BG33" s="49"/>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9.5" customHeight="1" thickBot="1">
      <c r="A34" s="35"/>
      <c r="B34" s="47"/>
      <c r="C34" s="460"/>
      <c r="D34" s="466"/>
      <c r="E34" s="41"/>
      <c r="F34" s="455"/>
      <c r="G34" s="10"/>
      <c r="H34" s="458"/>
      <c r="I34" s="455"/>
      <c r="J34" s="10"/>
      <c r="K34" s="458"/>
      <c r="L34" s="455"/>
      <c r="M34" s="10"/>
      <c r="N34" s="458"/>
      <c r="O34" s="455"/>
      <c r="P34" s="10"/>
      <c r="Q34" s="458"/>
      <c r="R34" s="455"/>
      <c r="S34" s="10"/>
      <c r="T34" s="458"/>
      <c r="U34" s="455"/>
      <c r="V34" s="10"/>
      <c r="W34" s="458"/>
      <c r="X34" s="455"/>
      <c r="Y34" s="10"/>
      <c r="Z34" s="458"/>
      <c r="AA34" s="455"/>
      <c r="AB34" s="10"/>
      <c r="AC34" s="458"/>
      <c r="AD34" s="6"/>
      <c r="AE34" s="460"/>
      <c r="AF34" s="466"/>
      <c r="AG34" s="41"/>
      <c r="AH34" s="7">
        <v>2</v>
      </c>
      <c r="AI34" s="72">
        <v>3.75</v>
      </c>
      <c r="AJ34" s="11"/>
      <c r="AK34" s="12">
        <f>IF(AJ33=FALSE,0,RANK(AJ33,AJ$6:AJ$53,))</f>
        <v>8</v>
      </c>
      <c r="AL34" s="76">
        <v>26</v>
      </c>
      <c r="AM34" s="11"/>
      <c r="AN34" s="12">
        <f>IF(AM33=FALSE,0,RANK(AM33,AM$6:AM$53,))</f>
        <v>6</v>
      </c>
      <c r="AO34" s="72">
        <v>1.52</v>
      </c>
      <c r="AP34" s="11"/>
      <c r="AQ34" s="12">
        <f>IF(AP33=FALSE,0,RANK(AP33,AP$6:AP$53,))</f>
        <v>8</v>
      </c>
      <c r="AR34" s="72"/>
      <c r="AS34" s="11"/>
      <c r="AT34" s="12">
        <f>IF(AS33=FALSE,0,RANK(AS33,AS$6:AS$53,))</f>
        <v>0</v>
      </c>
      <c r="AU34" s="76"/>
      <c r="AV34" s="11"/>
      <c r="AW34" s="12">
        <f>IF(AV33=FALSE,0,RANK(AV33,AV$6:AV$53,))</f>
        <v>0</v>
      </c>
      <c r="AX34" s="72">
        <v>10</v>
      </c>
      <c r="AY34" s="11"/>
      <c r="AZ34" s="12">
        <f>IF(AY33=FALSE,0,RANK(AY33,AY$6:AY$53,))</f>
        <v>8</v>
      </c>
      <c r="BA34" s="72"/>
      <c r="BB34" s="11"/>
      <c r="BC34" s="12">
        <f>IF(BB33=FALSE,0,RANK(BB33,BB$6:BB$53,))</f>
        <v>0</v>
      </c>
      <c r="BD34" s="72"/>
      <c r="BE34" s="11"/>
      <c r="BF34" s="12">
        <f>IF(BE33=FALSE,0,RANK(BE33,BE$6:BE$53,))</f>
        <v>0</v>
      </c>
      <c r="BG34" s="49"/>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9.5" customHeight="1" thickBot="1">
      <c r="A35" s="35"/>
      <c r="B35" s="47"/>
      <c r="C35" s="461"/>
      <c r="D35" s="467"/>
      <c r="E35" s="42"/>
      <c r="F35" s="456"/>
      <c r="G35" s="13"/>
      <c r="H35" s="14">
        <f>IF(H33=0,0,(LOOKUP(H33,'TEAM NAMES &amp; EVENTS'!$L$12:$L$27,'TEAM NAMES &amp; EVENTS'!$M$12:$M$27)))</f>
        <v>14</v>
      </c>
      <c r="I35" s="456"/>
      <c r="J35" s="13"/>
      <c r="K35" s="14">
        <f>IF(K33=0,0,(LOOKUP(K33,'TEAM NAMES &amp; EVENTS'!$L$12:$L$27,'TEAM NAMES &amp; EVENTS'!$M$12:$M$27)))</f>
        <v>10</v>
      </c>
      <c r="L35" s="456"/>
      <c r="M35" s="13"/>
      <c r="N35" s="14">
        <f>IF(N33=0,0,(LOOKUP(N33,'TEAM NAMES &amp; EVENTS'!$L$12:$L$27,'TEAM NAMES &amp; EVENTS'!$M$12:$M$27)))</f>
        <v>14</v>
      </c>
      <c r="O35" s="456"/>
      <c r="P35" s="13"/>
      <c r="Q35" s="14">
        <f>IF(Q33=0,0,(LOOKUP(Q33,'TEAM NAMES &amp; EVENTS'!$L$12:$L$27,'TEAM NAMES &amp; EVENTS'!$M$12:$M$27)))</f>
        <v>0</v>
      </c>
      <c r="R35" s="456"/>
      <c r="S35" s="13"/>
      <c r="T35" s="14">
        <f>IF(T33=0,0,(LOOKUP(T33,'TEAM NAMES &amp; EVENTS'!$L$12:$L$27,'TEAM NAMES &amp; EVENTS'!$M$12:$M$27)))</f>
        <v>0</v>
      </c>
      <c r="U35" s="456"/>
      <c r="V35" s="13"/>
      <c r="W35" s="14">
        <f>IF(W33=0,0,(LOOKUP(W33,'TEAM NAMES &amp; EVENTS'!$L$12:$L$27,'TEAM NAMES &amp; EVENTS'!$M$12:$M$27)))</f>
        <v>14</v>
      </c>
      <c r="X35" s="456"/>
      <c r="Y35" s="13"/>
      <c r="Z35" s="14">
        <f>IF(Z33=0,0,(LOOKUP(Z33,'TEAM NAMES &amp; EVENTS'!$L$12:$L$27,'TEAM NAMES &amp; EVENTS'!$M$12:$M$27)))</f>
        <v>22</v>
      </c>
      <c r="AA35" s="456"/>
      <c r="AB35" s="13"/>
      <c r="AC35" s="14">
        <f>IF(AC33=0,0,(LOOKUP(AC33,'TEAM NAMES &amp; EVENTS'!$L$12:$L$27,'TEAM NAMES &amp; EVENTS'!$M$12:$M$27)))</f>
        <v>0</v>
      </c>
      <c r="AD35" s="6"/>
      <c r="AE35" s="461"/>
      <c r="AF35" s="467"/>
      <c r="AG35" s="42"/>
      <c r="AH35" s="7">
        <v>3</v>
      </c>
      <c r="AI35" s="73">
        <v>5</v>
      </c>
      <c r="AJ35" s="15"/>
      <c r="AK35" s="16">
        <f>IF(AK34=0,0,(LOOKUP(AK34,'TEAM NAMES &amp; EVENTS'!$L$12:$L$27,'TEAM NAMES &amp; EVENTS'!$M$12:$M$27)))</f>
        <v>10</v>
      </c>
      <c r="AL35" s="77">
        <v>48</v>
      </c>
      <c r="AM35" s="15"/>
      <c r="AN35" s="16">
        <f>IF(AN34=0,0,(LOOKUP(AN34,'TEAM NAMES &amp; EVENTS'!$L$12:$L$27,'TEAM NAMES &amp; EVENTS'!$M$12:$M$27)))</f>
        <v>14</v>
      </c>
      <c r="AO35" s="73">
        <v>1.07</v>
      </c>
      <c r="AP35" s="15"/>
      <c r="AQ35" s="16">
        <f>IF(AQ34=0,0,(LOOKUP(AQ34,'TEAM NAMES &amp; EVENTS'!$L$12:$L$27,'TEAM NAMES &amp; EVENTS'!$M$12:$M$27)))</f>
        <v>10</v>
      </c>
      <c r="AR35" s="73"/>
      <c r="AS35" s="15"/>
      <c r="AT35" s="16">
        <f>IF(AT34=0,0,(LOOKUP(AT34,'TEAM NAMES &amp; EVENTS'!$L$12:$L$27,'TEAM NAMES &amp; EVENTS'!$M$12:$M$27)))</f>
        <v>0</v>
      </c>
      <c r="AU35" s="77"/>
      <c r="AV35" s="15"/>
      <c r="AW35" s="16">
        <f>IF(AW34=0,0,(LOOKUP(AW34,'TEAM NAMES &amp; EVENTS'!$L$12:$L$27,'TEAM NAMES &amp; EVENTS'!$M$12:$M$27)))</f>
        <v>0</v>
      </c>
      <c r="AX35" s="73">
        <v>8.5</v>
      </c>
      <c r="AY35" s="15"/>
      <c r="AZ35" s="16">
        <f>IF(AZ34=0,0,(LOOKUP(AZ34,'TEAM NAMES &amp; EVENTS'!$L$12:$L$27,'TEAM NAMES &amp; EVENTS'!$M$12:$M$27)))</f>
        <v>10</v>
      </c>
      <c r="BA35" s="73"/>
      <c r="BB35" s="15"/>
      <c r="BC35" s="16">
        <f>IF(BC34=0,0,(LOOKUP(BC34,'TEAM NAMES &amp; EVENTS'!$L$12:$L$27,'TEAM NAMES &amp; EVENTS'!$M$12:$M$27)))</f>
        <v>0</v>
      </c>
      <c r="BD35" s="73"/>
      <c r="BE35" s="15"/>
      <c r="BF35" s="16">
        <f>IF(BF34=0,0,(LOOKUP(BF34,'TEAM NAMES &amp; EVENTS'!$L$12:$L$27,'TEAM NAMES &amp; EVENTS'!$M$12:$M$27)))</f>
        <v>0</v>
      </c>
      <c r="BG35" s="49"/>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9.5" customHeight="1" thickBot="1">
      <c r="A36" s="35"/>
      <c r="B36" s="47"/>
      <c r="C36" s="460">
        <f>LOOKUP("School K",'TEAM NAMES &amp; EVENTS'!B12:B27,'TEAM NAMES &amp; EVENTS'!F12:F27)</f>
        <v>0</v>
      </c>
      <c r="D36" s="465">
        <f>LOOKUP("School K",'TEAM NAMES &amp; EVENTS'!B12:B27,'TEAM NAMES &amp; EVENTS'!E12:E27)</f>
        <v>0</v>
      </c>
      <c r="E36" s="41"/>
      <c r="F36" s="455"/>
      <c r="G36" s="10" t="b">
        <f>IF(F36&gt;0,F36)</f>
        <v>0</v>
      </c>
      <c r="H36" s="457">
        <f>IF(G36=FALSE,0,RANK(G36,G$6:G$53,1))</f>
        <v>0</v>
      </c>
      <c r="I36" s="455"/>
      <c r="J36" s="10" t="b">
        <f>IF(I36&gt;0,I36)</f>
        <v>0</v>
      </c>
      <c r="K36" s="457">
        <f>IF(J36=FALSE,0,RANK(J36,J$6:J$53,1))</f>
        <v>0</v>
      </c>
      <c r="L36" s="455"/>
      <c r="M36" s="10" t="b">
        <f>IF(L36&gt;0,L36)</f>
        <v>0</v>
      </c>
      <c r="N36" s="457">
        <f>IF(M36=FALSE,0,RANK(M36,M$6:M$53,1))</f>
        <v>0</v>
      </c>
      <c r="O36" s="455"/>
      <c r="P36" s="10" t="b">
        <f>IF(O36&gt;0,O36)</f>
        <v>0</v>
      </c>
      <c r="Q36" s="457">
        <f>IF(P36=FALSE,0,RANK(P36,P$6:P$53,1))</f>
        <v>0</v>
      </c>
      <c r="R36" s="455"/>
      <c r="S36" s="10" t="b">
        <f>IF(R36&gt;0,R36)</f>
        <v>0</v>
      </c>
      <c r="T36" s="457">
        <f>IF(S36=FALSE,0,RANK(S36,S$6:S$53,1))</f>
        <v>0</v>
      </c>
      <c r="U36" s="455"/>
      <c r="V36" s="10" t="b">
        <f>IF(U36&gt;0,U36)</f>
        <v>0</v>
      </c>
      <c r="W36" s="457">
        <f>IF(V36=FALSE,0,RANK(V36,V$6:V$53,1))</f>
        <v>0</v>
      </c>
      <c r="X36" s="455"/>
      <c r="Y36" s="10" t="b">
        <f>IF(X36&gt;0,X36)</f>
        <v>0</v>
      </c>
      <c r="Z36" s="457">
        <f>IF(Y36=FALSE,0,RANK(Y36,Y$6:Y$53,1))</f>
        <v>0</v>
      </c>
      <c r="AA36" s="455"/>
      <c r="AB36" s="10" t="b">
        <f>IF(AA36&gt;0,AA36)</f>
        <v>0</v>
      </c>
      <c r="AC36" s="457">
        <f>IF(AB36=FALSE,0,RANK(AB36,AB$6:AB$53,1))</f>
        <v>0</v>
      </c>
      <c r="AD36" s="6"/>
      <c r="AE36" s="459">
        <f>LOOKUP("School K",'TEAM NAMES &amp; EVENTS'!B12:B27,'TEAM NAMES &amp; EVENTS'!F12:F27)</f>
        <v>0</v>
      </c>
      <c r="AF36" s="465">
        <f>LOOKUP("School K",'TEAM NAMES &amp; EVENTS'!B12:B27,'TEAM NAMES &amp; EVENTS'!E12:E27)</f>
        <v>0</v>
      </c>
      <c r="AG36" s="41"/>
      <c r="AH36" s="7">
        <v>1</v>
      </c>
      <c r="AI36" s="74"/>
      <c r="AJ36" s="17" t="b">
        <f>IF(AI36+AI37+AI38&gt;0,AI36+AI37+AI38)</f>
        <v>0</v>
      </c>
      <c r="AK36" s="9">
        <f>AI36+AI37+AI38</f>
        <v>0</v>
      </c>
      <c r="AL36" s="78"/>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8"/>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9.5" customHeight="1" thickBot="1">
      <c r="A37" s="35"/>
      <c r="B37" s="47"/>
      <c r="C37" s="460"/>
      <c r="D37" s="466"/>
      <c r="E37" s="41"/>
      <c r="F37" s="455"/>
      <c r="G37" s="10"/>
      <c r="H37" s="458"/>
      <c r="I37" s="455"/>
      <c r="J37" s="10"/>
      <c r="K37" s="458"/>
      <c r="L37" s="455"/>
      <c r="M37" s="10"/>
      <c r="N37" s="458"/>
      <c r="O37" s="455"/>
      <c r="P37" s="10"/>
      <c r="Q37" s="458"/>
      <c r="R37" s="455"/>
      <c r="S37" s="10"/>
      <c r="T37" s="458"/>
      <c r="U37" s="455"/>
      <c r="V37" s="10"/>
      <c r="W37" s="458"/>
      <c r="X37" s="455"/>
      <c r="Y37" s="10"/>
      <c r="Z37" s="458"/>
      <c r="AA37" s="455"/>
      <c r="AB37" s="10"/>
      <c r="AC37" s="458"/>
      <c r="AD37" s="6"/>
      <c r="AE37" s="460"/>
      <c r="AF37" s="466"/>
      <c r="AG37" s="41"/>
      <c r="AH37" s="7">
        <v>2</v>
      </c>
      <c r="AI37" s="72"/>
      <c r="AJ37" s="11"/>
      <c r="AK37" s="12">
        <f>IF(AJ36=FALSE,0,RANK(AJ36,AJ$6:AJ$53,))</f>
        <v>0</v>
      </c>
      <c r="AL37" s="76"/>
      <c r="AM37" s="11"/>
      <c r="AN37" s="12">
        <f>IF(AM36=FALSE,0,RANK(AM36,AM$6:AM$53,))</f>
        <v>0</v>
      </c>
      <c r="AO37" s="72"/>
      <c r="AP37" s="11"/>
      <c r="AQ37" s="12">
        <f>IF(AP36=FALSE,0,RANK(AP36,AP$6:AP$53,))</f>
        <v>0</v>
      </c>
      <c r="AR37" s="72"/>
      <c r="AS37" s="11"/>
      <c r="AT37" s="12">
        <f>IF(AS36=FALSE,0,RANK(AS36,AS$6:AS$53,))</f>
        <v>0</v>
      </c>
      <c r="AU37" s="76"/>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9.5" customHeight="1" thickBot="1">
      <c r="A38" s="35"/>
      <c r="B38" s="47"/>
      <c r="C38" s="461"/>
      <c r="D38" s="467"/>
      <c r="E38" s="42"/>
      <c r="F38" s="456"/>
      <c r="G38" s="13"/>
      <c r="H38" s="14">
        <f>IF(H36=0,0,(LOOKUP(H36,'TEAM NAMES &amp; EVENTS'!$L$12:$L$27,'TEAM NAMES &amp; EVENTS'!$M$12:$M$27)))</f>
        <v>0</v>
      </c>
      <c r="I38" s="456"/>
      <c r="J38" s="13"/>
      <c r="K38" s="14">
        <f>IF(K36=0,0,(LOOKUP(K36,'TEAM NAMES &amp; EVENTS'!$L$12:$L$27,'TEAM NAMES &amp; EVENTS'!$M$12:$M$27)))</f>
        <v>0</v>
      </c>
      <c r="L38" s="456"/>
      <c r="M38" s="13"/>
      <c r="N38" s="14">
        <f>IF(N36=0,0,(LOOKUP(N36,'TEAM NAMES &amp; EVENTS'!$L$12:$L$27,'TEAM NAMES &amp; EVENTS'!$M$12:$M$27)))</f>
        <v>0</v>
      </c>
      <c r="O38" s="456"/>
      <c r="P38" s="13"/>
      <c r="Q38" s="14">
        <f>IF(Q36=0,0,(LOOKUP(Q36,'TEAM NAMES &amp; EVENTS'!$L$12:$L$27,'TEAM NAMES &amp; EVENTS'!$M$12:$M$27)))</f>
        <v>0</v>
      </c>
      <c r="R38" s="456"/>
      <c r="S38" s="13"/>
      <c r="T38" s="14">
        <f>IF(T36=0,0,(LOOKUP(T36,'TEAM NAMES &amp; EVENTS'!$L$12:$L$27,'TEAM NAMES &amp; EVENTS'!$M$12:$M$27)))</f>
        <v>0</v>
      </c>
      <c r="U38" s="456"/>
      <c r="V38" s="13"/>
      <c r="W38" s="14">
        <f>IF(W36=0,0,(LOOKUP(W36,'TEAM NAMES &amp; EVENTS'!$L$12:$L$27,'TEAM NAMES &amp; EVENTS'!$M$12:$M$27)))</f>
        <v>0</v>
      </c>
      <c r="X38" s="456"/>
      <c r="Y38" s="13"/>
      <c r="Z38" s="14">
        <f>IF(Z36=0,0,(LOOKUP(Z36,'TEAM NAMES &amp; EVENTS'!$L$12:$L$27,'TEAM NAMES &amp; EVENTS'!$M$12:$M$27)))</f>
        <v>0</v>
      </c>
      <c r="AA38" s="456"/>
      <c r="AB38" s="13"/>
      <c r="AC38" s="14">
        <f>IF(AC36=0,0,(LOOKUP(AC36,'TEAM NAMES &amp; EVENTS'!$L$12:$L$27,'TEAM NAMES &amp; EVENTS'!$M$12:$M$27)))</f>
        <v>0</v>
      </c>
      <c r="AD38" s="6"/>
      <c r="AE38" s="461"/>
      <c r="AF38" s="467"/>
      <c r="AG38" s="42"/>
      <c r="AH38" s="7">
        <v>3</v>
      </c>
      <c r="AI38" s="73"/>
      <c r="AJ38" s="15"/>
      <c r="AK38" s="16">
        <f>IF(AK37=0,0,(LOOKUP(AK37,'TEAM NAMES &amp; EVENTS'!$L$12:$L$27,'TEAM NAMES &amp; EVENTS'!$M$12:$M$27)))</f>
        <v>0</v>
      </c>
      <c r="AL38" s="77"/>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7"/>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9.5" customHeight="1" thickBot="1">
      <c r="A39" s="35"/>
      <c r="B39" s="47"/>
      <c r="C39" s="460" t="str">
        <f>LOOKUP("School L",'TEAM NAMES &amp; EVENTS'!$B$12:$B$27,'TEAM NAMES &amp; EVENTS'!$F$12:$F$27)</f>
        <v>L</v>
      </c>
      <c r="D39" s="465" t="str">
        <f>LOOKUP("School L",'TEAM NAMES &amp; EVENTS'!$B$12:$B$27,'TEAM NAMES &amp; EVENTS'!$E$12:$E$27)</f>
        <v>Hooe Primary</v>
      </c>
      <c r="E39" s="41"/>
      <c r="F39" s="455">
        <v>107.68</v>
      </c>
      <c r="G39" s="10">
        <f>IF(F39&gt;0,F39)</f>
        <v>107.68</v>
      </c>
      <c r="H39" s="457">
        <f>IF(G39=FALSE,0,RANK(G39,G$6:G$53,1))</f>
        <v>7</v>
      </c>
      <c r="I39" s="455">
        <v>31.72</v>
      </c>
      <c r="J39" s="10">
        <f>IF(I39&gt;0,I39)</f>
        <v>31.72</v>
      </c>
      <c r="K39" s="457">
        <f>IF(J39=FALSE,0,RANK(J39,J$6:J$53,1))</f>
        <v>5</v>
      </c>
      <c r="L39" s="455">
        <v>63.8</v>
      </c>
      <c r="M39" s="10">
        <f>IF(L39&gt;0,L39)</f>
        <v>63.8</v>
      </c>
      <c r="N39" s="457">
        <f>IF(M39=FALSE,0,RANK(M39,M$6:M$53,1))</f>
        <v>4</v>
      </c>
      <c r="O39" s="455"/>
      <c r="P39" s="10" t="b">
        <f>IF(O39&gt;0,O39)</f>
        <v>0</v>
      </c>
      <c r="Q39" s="457">
        <f>IF(P39=FALSE,0,RANK(P39,P$6:P$53,1))</f>
        <v>0</v>
      </c>
      <c r="R39" s="455"/>
      <c r="S39" s="10" t="b">
        <f>IF(R39&gt;0,R39)</f>
        <v>0</v>
      </c>
      <c r="T39" s="457">
        <f>IF(S39=FALSE,0,RANK(S39,S$6:S$53,1))</f>
        <v>0</v>
      </c>
      <c r="U39" s="455">
        <v>63.49</v>
      </c>
      <c r="V39" s="10">
        <f>IF(U39&gt;0,U39)</f>
        <v>63.49</v>
      </c>
      <c r="W39" s="457">
        <f>IF(V39=FALSE,0,RANK(V39,V$6:V$53,1))</f>
        <v>3</v>
      </c>
      <c r="X39" s="455">
        <f>60+3.55</f>
        <v>63.55</v>
      </c>
      <c r="Y39" s="10">
        <f>IF(X39&gt;0,X39)</f>
        <v>63.55</v>
      </c>
      <c r="Z39" s="457">
        <f>IF(Y39=FALSE,0,RANK(Y39,Y$6:Y$53,1))</f>
        <v>3</v>
      </c>
      <c r="AA39" s="455"/>
      <c r="AB39" s="10" t="b">
        <f>IF(AA39&gt;0,AA39)</f>
        <v>0</v>
      </c>
      <c r="AC39" s="457">
        <f>IF(AB39=FALSE,0,RANK(AB39,AB$6:AB$53,1))</f>
        <v>0</v>
      </c>
      <c r="AD39" s="6"/>
      <c r="AE39" s="459" t="str">
        <f>LOOKUP("School L",'TEAM NAMES &amp; EVENTS'!B12:B27,'TEAM NAMES &amp; EVENTS'!F12:F27)</f>
        <v>L</v>
      </c>
      <c r="AF39" s="465" t="str">
        <f>LOOKUP("School L",'TEAM NAMES &amp; EVENTS'!B12:B27,'TEAM NAMES &amp; EVENTS'!E12:E27)</f>
        <v>Hooe Primary</v>
      </c>
      <c r="AG39" s="41"/>
      <c r="AH39" s="7">
        <v>1</v>
      </c>
      <c r="AI39" s="74">
        <v>4.5</v>
      </c>
      <c r="AJ39" s="17">
        <f>IF(AI39+AI40+AI41&gt;0,AI39+AI40+AI41)</f>
        <v>12.75</v>
      </c>
      <c r="AK39" s="9">
        <f>AI39+AI40+AI41</f>
        <v>12.75</v>
      </c>
      <c r="AL39" s="78">
        <v>24</v>
      </c>
      <c r="AM39" s="17">
        <f>IF(AL39+AL40+AL41&gt;0,AL39+AL40+AL41)</f>
        <v>88</v>
      </c>
      <c r="AN39" s="9">
        <f>AL39+AL40+AL41</f>
        <v>88</v>
      </c>
      <c r="AO39" s="74">
        <v>1.82</v>
      </c>
      <c r="AP39" s="17">
        <f>IF(AO39+AO40+AO41&gt;0,AO39+AO40+AO41)</f>
        <v>4.779999999999999</v>
      </c>
      <c r="AQ39" s="9">
        <f>AO39+AO40+AO41</f>
        <v>4.779999999999999</v>
      </c>
      <c r="AR39" s="74"/>
      <c r="AS39" s="17" t="b">
        <f>IF(AR39+AR40+AR41&gt;0,AR39+AR40+AR41)</f>
        <v>0</v>
      </c>
      <c r="AT39" s="9">
        <f>AR39+AR40+AR41</f>
        <v>0</v>
      </c>
      <c r="AU39" s="78"/>
      <c r="AV39" s="17" t="b">
        <f>IF(AU39+AU40+AU41&gt;0,AU39+AU40+AU41)</f>
        <v>0</v>
      </c>
      <c r="AW39" s="9">
        <f>AU39+AU40+AU41</f>
        <v>0</v>
      </c>
      <c r="AX39" s="74">
        <v>12.5</v>
      </c>
      <c r="AY39" s="17">
        <f>IF(AX39+AX40+AX41&gt;0,AX39+AX40+AX41)</f>
        <v>31.5</v>
      </c>
      <c r="AZ39" s="9">
        <f>AX39+AX40+AX41</f>
        <v>31.5</v>
      </c>
      <c r="BA39" s="74"/>
      <c r="BB39" s="17" t="b">
        <f>IF(BA39+BA40+BA41&gt;0,BA39+BA40+BA41)</f>
        <v>0</v>
      </c>
      <c r="BC39" s="9">
        <f>BA39+BA40+BA41</f>
        <v>0</v>
      </c>
      <c r="BD39" s="74"/>
      <c r="BE39" s="17" t="b">
        <f>IF(BD39+BD40+BD41&gt;0,BD39+BD40+BD41)</f>
        <v>0</v>
      </c>
      <c r="BF39" s="9">
        <f>BD39+BD40+BD41</f>
        <v>0</v>
      </c>
      <c r="BG39" s="49"/>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9.5" customHeight="1" thickBot="1">
      <c r="A40" s="35"/>
      <c r="B40" s="47"/>
      <c r="C40" s="460"/>
      <c r="D40" s="466"/>
      <c r="E40" s="41"/>
      <c r="F40" s="455"/>
      <c r="G40" s="10"/>
      <c r="H40" s="458"/>
      <c r="I40" s="455"/>
      <c r="J40" s="10"/>
      <c r="K40" s="458"/>
      <c r="L40" s="455"/>
      <c r="M40" s="10"/>
      <c r="N40" s="458"/>
      <c r="O40" s="455"/>
      <c r="P40" s="10"/>
      <c r="Q40" s="458"/>
      <c r="R40" s="455"/>
      <c r="S40" s="10"/>
      <c r="T40" s="458"/>
      <c r="U40" s="455"/>
      <c r="V40" s="10"/>
      <c r="W40" s="458"/>
      <c r="X40" s="455"/>
      <c r="Y40" s="10"/>
      <c r="Z40" s="458"/>
      <c r="AA40" s="455"/>
      <c r="AB40" s="10"/>
      <c r="AC40" s="458"/>
      <c r="AD40" s="6"/>
      <c r="AE40" s="460"/>
      <c r="AF40" s="466"/>
      <c r="AG40" s="41"/>
      <c r="AH40" s="7">
        <v>2</v>
      </c>
      <c r="AI40" s="72">
        <v>5.25</v>
      </c>
      <c r="AJ40" s="11"/>
      <c r="AK40" s="12">
        <f>IF(AJ39=FALSE,0,RANK(AJ39,AJ$6:AJ$53,))</f>
        <v>4</v>
      </c>
      <c r="AL40" s="76">
        <v>35</v>
      </c>
      <c r="AM40" s="11"/>
      <c r="AN40" s="12">
        <f>IF(AM39=FALSE,0,RANK(AM39,AM$6:AM$53,))</f>
        <v>10</v>
      </c>
      <c r="AO40" s="72">
        <v>1.48</v>
      </c>
      <c r="AP40" s="11"/>
      <c r="AQ40" s="12">
        <f>IF(AP39=FALSE,0,RANK(AP39,AP$6:AP$53,))</f>
        <v>2</v>
      </c>
      <c r="AR40" s="72"/>
      <c r="AS40" s="11"/>
      <c r="AT40" s="12">
        <f>IF(AS39=FALSE,0,RANK(AS39,AS$6:AS$53,))</f>
        <v>0</v>
      </c>
      <c r="AU40" s="76"/>
      <c r="AV40" s="11"/>
      <c r="AW40" s="12">
        <f>IF(AV39=FALSE,0,RANK(AV39,AV$6:AV$53,))</f>
        <v>0</v>
      </c>
      <c r="AX40" s="72">
        <v>5</v>
      </c>
      <c r="AY40" s="11"/>
      <c r="AZ40" s="12">
        <f>IF(AY39=FALSE,0,RANK(AY39,AY$6:AY$53,))</f>
        <v>3</v>
      </c>
      <c r="BA40" s="72"/>
      <c r="BB40" s="11"/>
      <c r="BC40" s="12">
        <f>IF(BB39=FALSE,0,RANK(BB39,BB$6:BB$53,))</f>
        <v>0</v>
      </c>
      <c r="BD40" s="72"/>
      <c r="BE40" s="11"/>
      <c r="BF40" s="12">
        <f>IF(BE39=FALSE,0,RANK(BE39,BE$6:BE$53,))</f>
        <v>0</v>
      </c>
      <c r="BG40" s="49"/>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9.5" customHeight="1" thickBot="1">
      <c r="A41" s="35"/>
      <c r="B41" s="47"/>
      <c r="C41" s="461"/>
      <c r="D41" s="467"/>
      <c r="E41" s="42"/>
      <c r="F41" s="456"/>
      <c r="G41" s="13"/>
      <c r="H41" s="14">
        <f>IF(H39=0,0,(LOOKUP(H39,'TEAM NAMES &amp; EVENTS'!$L$12:$L$27,'TEAM NAMES &amp; EVENTS'!$M$12:$M$27)))</f>
        <v>12</v>
      </c>
      <c r="I41" s="456"/>
      <c r="J41" s="13"/>
      <c r="K41" s="14">
        <f>IF(K39=0,0,(LOOKUP(K39,'TEAM NAMES &amp; EVENTS'!$L$12:$L$27,'TEAM NAMES &amp; EVENTS'!$M$12:$M$27)))</f>
        <v>16</v>
      </c>
      <c r="L41" s="456"/>
      <c r="M41" s="13"/>
      <c r="N41" s="14">
        <f>IF(N39=0,0,(LOOKUP(N39,'TEAM NAMES &amp; EVENTS'!$L$12:$L$27,'TEAM NAMES &amp; EVENTS'!$M$12:$M$27)))</f>
        <v>18</v>
      </c>
      <c r="O41" s="456"/>
      <c r="P41" s="13"/>
      <c r="Q41" s="14">
        <f>IF(Q39=0,0,(LOOKUP(Q39,'TEAM NAMES &amp; EVENTS'!$L$12:$L$27,'TEAM NAMES &amp; EVENTS'!$M$12:$M$27)))</f>
        <v>0</v>
      </c>
      <c r="R41" s="456"/>
      <c r="S41" s="13"/>
      <c r="T41" s="14">
        <f>IF(T39=0,0,(LOOKUP(T39,'TEAM NAMES &amp; EVENTS'!$L$12:$L$27,'TEAM NAMES &amp; EVENTS'!$M$12:$M$27)))</f>
        <v>0</v>
      </c>
      <c r="U41" s="456"/>
      <c r="V41" s="13"/>
      <c r="W41" s="14">
        <f>IF(W39=0,0,(LOOKUP(W39,'TEAM NAMES &amp; EVENTS'!$L$12:$L$27,'TEAM NAMES &amp; EVENTS'!$M$12:$M$27)))</f>
        <v>20</v>
      </c>
      <c r="X41" s="456"/>
      <c r="Y41" s="13"/>
      <c r="Z41" s="14">
        <f>IF(Z39=0,0,(LOOKUP(Z39,'TEAM NAMES &amp; EVENTS'!$L$12:$L$27,'TEAM NAMES &amp; EVENTS'!$M$12:$M$27)))</f>
        <v>20</v>
      </c>
      <c r="AA41" s="456"/>
      <c r="AB41" s="13"/>
      <c r="AC41" s="14">
        <f>IF(AC39=0,0,(LOOKUP(AC39,'TEAM NAMES &amp; EVENTS'!$L$12:$L$27,'TEAM NAMES &amp; EVENTS'!$M$12:$M$27)))</f>
        <v>0</v>
      </c>
      <c r="AD41" s="6"/>
      <c r="AE41" s="461"/>
      <c r="AF41" s="467"/>
      <c r="AG41" s="42"/>
      <c r="AH41" s="7">
        <v>3</v>
      </c>
      <c r="AI41" s="73">
        <v>3</v>
      </c>
      <c r="AJ41" s="15"/>
      <c r="AK41" s="16">
        <f>IF(AK40=0,0,(LOOKUP(AK40,'TEAM NAMES &amp; EVENTS'!$L$12:$L$27,'TEAM NAMES &amp; EVENTS'!$M$12:$M$27)))</f>
        <v>18</v>
      </c>
      <c r="AL41" s="77">
        <v>29</v>
      </c>
      <c r="AM41" s="15"/>
      <c r="AN41" s="16">
        <f>IF(AN40=0,0,(LOOKUP(AN40,'TEAM NAMES &amp; EVENTS'!$L$12:$L$27,'TEAM NAMES &amp; EVENTS'!$M$12:$M$27)))</f>
        <v>6</v>
      </c>
      <c r="AO41" s="73">
        <v>1.48</v>
      </c>
      <c r="AP41" s="15"/>
      <c r="AQ41" s="16">
        <f>IF(AQ40=0,0,(LOOKUP(AQ40,'TEAM NAMES &amp; EVENTS'!$L$12:$L$27,'TEAM NAMES &amp; EVENTS'!$M$12:$M$27)))</f>
        <v>22</v>
      </c>
      <c r="AR41" s="73"/>
      <c r="AS41" s="15"/>
      <c r="AT41" s="16">
        <f>IF(AT40=0,0,(LOOKUP(AT40,'TEAM NAMES &amp; EVENTS'!$L$12:$L$27,'TEAM NAMES &amp; EVENTS'!$M$12:$M$27)))</f>
        <v>0</v>
      </c>
      <c r="AU41" s="77"/>
      <c r="AV41" s="15"/>
      <c r="AW41" s="16">
        <f>IF(AW40=0,0,(LOOKUP(AW40,'TEAM NAMES &amp; EVENTS'!$L$12:$L$27,'TEAM NAMES &amp; EVENTS'!$M$12:$M$27)))</f>
        <v>0</v>
      </c>
      <c r="AX41" s="73">
        <v>14</v>
      </c>
      <c r="AY41" s="15"/>
      <c r="AZ41" s="16">
        <f>IF(AZ40=0,0,(LOOKUP(AZ40,'TEAM NAMES &amp; EVENTS'!$L$12:$L$27,'TEAM NAMES &amp; EVENTS'!$M$12:$M$27)))</f>
        <v>20</v>
      </c>
      <c r="BA41" s="73"/>
      <c r="BB41" s="15"/>
      <c r="BC41" s="16">
        <f>IF(BC40=0,0,(LOOKUP(BC40,'TEAM NAMES &amp; EVENTS'!$L$12:$L$27,'TEAM NAMES &amp; EVENTS'!$M$12:$M$27)))</f>
        <v>0</v>
      </c>
      <c r="BD41" s="73"/>
      <c r="BE41" s="15"/>
      <c r="BF41" s="16">
        <f>IF(BF40=0,0,(LOOKUP(BF40,'TEAM NAMES &amp; EVENTS'!$L$12:$L$27,'TEAM NAMES &amp; EVENTS'!$M$12:$M$27)))</f>
        <v>0</v>
      </c>
      <c r="BG41" s="49"/>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9.5" customHeight="1" thickBot="1">
      <c r="A42" s="35"/>
      <c r="B42" s="47"/>
      <c r="C42" s="460">
        <f>LOOKUP("School M",'TEAM NAMES &amp; EVENTS'!$B$12:$B$27,'TEAM NAMES &amp; EVENTS'!$F$12:$F$27)</f>
        <v>0</v>
      </c>
      <c r="D42" s="465">
        <f>LOOKUP("School M",'TEAM NAMES &amp; EVENTS'!$B$12:$B$27,'TEAM NAMES &amp; EVENTS'!$E$12:$E$27)</f>
        <v>0</v>
      </c>
      <c r="E42" s="41"/>
      <c r="F42" s="455"/>
      <c r="G42" s="10" t="b">
        <f>IF(F42&gt;0,F42)</f>
        <v>0</v>
      </c>
      <c r="H42" s="457">
        <f>IF(G42=FALSE,0,RANK(G42,G$6:G$53,1))</f>
        <v>0</v>
      </c>
      <c r="I42" s="455"/>
      <c r="J42" s="10" t="b">
        <f>IF(I42&gt;0,I42)</f>
        <v>0</v>
      </c>
      <c r="K42" s="457">
        <f>IF(J42=FALSE,0,RANK(J42,J$6:J$53,1))</f>
        <v>0</v>
      </c>
      <c r="L42" s="455"/>
      <c r="M42" s="10" t="b">
        <f>IF(L42&gt;0,L42)</f>
        <v>0</v>
      </c>
      <c r="N42" s="457">
        <f>IF(M42=FALSE,0,RANK(M42,M$6:M$53,1))</f>
        <v>0</v>
      </c>
      <c r="O42" s="455"/>
      <c r="P42" s="10" t="b">
        <f>IF(O42&gt;0,O42)</f>
        <v>0</v>
      </c>
      <c r="Q42" s="457">
        <f>IF(P42=FALSE,0,RANK(P42,P$6:P$53,1))</f>
        <v>0</v>
      </c>
      <c r="R42" s="455"/>
      <c r="S42" s="10" t="b">
        <f>IF(R42&gt;0,R42)</f>
        <v>0</v>
      </c>
      <c r="T42" s="457">
        <f>IF(S42=FALSE,0,RANK(S42,S$6:S$53,1))</f>
        <v>0</v>
      </c>
      <c r="U42" s="455"/>
      <c r="V42" s="10" t="b">
        <f>IF(U42&gt;0,U42)</f>
        <v>0</v>
      </c>
      <c r="W42" s="457">
        <f>IF(V42=FALSE,0,RANK(V42,V$6:V$53,1))</f>
        <v>0</v>
      </c>
      <c r="X42" s="455"/>
      <c r="Y42" s="10" t="b">
        <f>IF(X42&gt;0,X42)</f>
        <v>0</v>
      </c>
      <c r="Z42" s="457">
        <f>IF(Y42=FALSE,0,RANK(Y42,Y$6:Y$53,1))</f>
        <v>0</v>
      </c>
      <c r="AA42" s="455"/>
      <c r="AB42" s="10" t="b">
        <f>IF(AA42&gt;0,AA42)</f>
        <v>0</v>
      </c>
      <c r="AC42" s="457">
        <f>IF(AB42=FALSE,0,RANK(AB42,AB$6:AB$53,1))</f>
        <v>0</v>
      </c>
      <c r="AD42" s="6"/>
      <c r="AE42" s="459">
        <f>LOOKUP("School M",'TEAM NAMES &amp; EVENTS'!$B$12:$B$27,'TEAM NAMES &amp; EVENTS'!$F$12:$F$27)</f>
        <v>0</v>
      </c>
      <c r="AF42" s="465">
        <f>LOOKUP("School M",'TEAM NAMES &amp; EVENTS'!$B$12:$B$27,'TEAM NAMES &amp; EVENTS'!$E$12:$E$27)</f>
        <v>0</v>
      </c>
      <c r="AG42" s="41"/>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9.5" customHeight="1" thickBot="1">
      <c r="A43" s="35"/>
      <c r="B43" s="47"/>
      <c r="C43" s="460"/>
      <c r="D43" s="466"/>
      <c r="E43" s="41"/>
      <c r="F43" s="455"/>
      <c r="G43" s="10"/>
      <c r="H43" s="458"/>
      <c r="I43" s="455"/>
      <c r="J43" s="10"/>
      <c r="K43" s="458"/>
      <c r="L43" s="455"/>
      <c r="M43" s="10"/>
      <c r="N43" s="458"/>
      <c r="O43" s="455"/>
      <c r="P43" s="10"/>
      <c r="Q43" s="458"/>
      <c r="R43" s="455"/>
      <c r="S43" s="10"/>
      <c r="T43" s="458"/>
      <c r="U43" s="455"/>
      <c r="V43" s="10"/>
      <c r="W43" s="458"/>
      <c r="X43" s="455"/>
      <c r="Y43" s="10"/>
      <c r="Z43" s="458"/>
      <c r="AA43" s="455"/>
      <c r="AB43" s="10"/>
      <c r="AC43" s="458"/>
      <c r="AD43" s="6"/>
      <c r="AE43" s="460"/>
      <c r="AF43" s="466"/>
      <c r="AG43" s="41"/>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9.5" customHeight="1" thickBot="1">
      <c r="A44" s="35"/>
      <c r="B44" s="47"/>
      <c r="C44" s="461"/>
      <c r="D44" s="467"/>
      <c r="E44" s="42"/>
      <c r="F44" s="456"/>
      <c r="G44" s="13"/>
      <c r="H44" s="14">
        <f>IF(H42=0,0,(LOOKUP(H42,'TEAM NAMES &amp; EVENTS'!$L$12:$L$27,'TEAM NAMES &amp; EVENTS'!$M$12:$M$27)))</f>
        <v>0</v>
      </c>
      <c r="I44" s="456"/>
      <c r="J44" s="13"/>
      <c r="K44" s="14">
        <f>IF(K42=0,0,(LOOKUP(K42,'TEAM NAMES &amp; EVENTS'!$L$12:$L$27,'TEAM NAMES &amp; EVENTS'!$M$12:$M$27)))</f>
        <v>0</v>
      </c>
      <c r="L44" s="456"/>
      <c r="M44" s="13"/>
      <c r="N44" s="14">
        <f>IF(N42=0,0,(LOOKUP(N42,'TEAM NAMES &amp; EVENTS'!$L$12:$L$27,'TEAM NAMES &amp; EVENTS'!$M$12:$M$27)))</f>
        <v>0</v>
      </c>
      <c r="O44" s="456"/>
      <c r="P44" s="13"/>
      <c r="Q44" s="14">
        <f>IF(Q42=0,0,(LOOKUP(Q42,'TEAM NAMES &amp; EVENTS'!$L$12:$L$27,'TEAM NAMES &amp; EVENTS'!$M$12:$M$27)))</f>
        <v>0</v>
      </c>
      <c r="R44" s="456"/>
      <c r="S44" s="13"/>
      <c r="T44" s="14">
        <f>IF(T42=0,0,(LOOKUP(T42,'TEAM NAMES &amp; EVENTS'!$L$12:$L$27,'TEAM NAMES &amp; EVENTS'!$M$12:$M$27)))</f>
        <v>0</v>
      </c>
      <c r="U44" s="456"/>
      <c r="V44" s="13"/>
      <c r="W44" s="14">
        <f>IF(W42=0,0,(LOOKUP(W42,'TEAM NAMES &amp; EVENTS'!$L$12:$L$27,'TEAM NAMES &amp; EVENTS'!$M$12:$M$27)))</f>
        <v>0</v>
      </c>
      <c r="X44" s="456"/>
      <c r="Y44" s="13"/>
      <c r="Z44" s="14">
        <f>IF(Z42=0,0,(LOOKUP(Z42,'TEAM NAMES &amp; EVENTS'!$L$12:$L$27,'TEAM NAMES &amp; EVENTS'!$M$12:$M$27)))</f>
        <v>0</v>
      </c>
      <c r="AA44" s="456"/>
      <c r="AB44" s="13"/>
      <c r="AC44" s="14">
        <f>IF(AC42=0,0,(LOOKUP(AC42,'TEAM NAMES &amp; EVENTS'!$L$12:$L$27,'TEAM NAMES &amp; EVENTS'!$M$12:$M$27)))</f>
        <v>0</v>
      </c>
      <c r="AD44" s="6"/>
      <c r="AE44" s="461"/>
      <c r="AF44" s="467"/>
      <c r="AG44" s="42"/>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9.5" customHeight="1" thickBot="1">
      <c r="A45" s="35"/>
      <c r="B45" s="47"/>
      <c r="C45" s="460">
        <f>LOOKUP("School N",'TEAM NAMES &amp; EVENTS'!$B$12:$B$27,'TEAM NAMES &amp; EVENTS'!$F$12:$F$27)</f>
        <v>0</v>
      </c>
      <c r="D45" s="465">
        <f>LOOKUP("School N",'TEAM NAMES &amp; EVENTS'!$B$12:$B$27,'TEAM NAMES &amp; EVENTS'!$E$12:$E$27)</f>
        <v>0</v>
      </c>
      <c r="E45" s="41"/>
      <c r="F45" s="455"/>
      <c r="G45" s="10" t="b">
        <f>IF(F45&gt;0,F45)</f>
        <v>0</v>
      </c>
      <c r="H45" s="457">
        <f>IF(G45=FALSE,0,RANK(G45,G$6:G$53,1))</f>
        <v>0</v>
      </c>
      <c r="I45" s="455"/>
      <c r="J45" s="10" t="b">
        <f>IF(I45&gt;0,I45)</f>
        <v>0</v>
      </c>
      <c r="K45" s="457">
        <f>IF(J45=FALSE,0,RANK(J45,J$6:J$53,1))</f>
        <v>0</v>
      </c>
      <c r="L45" s="455"/>
      <c r="M45" s="10" t="b">
        <f>IF(L45&gt;0,L45)</f>
        <v>0</v>
      </c>
      <c r="N45" s="457">
        <f>IF(M45=FALSE,0,RANK(M45,M$6:M$53,1))</f>
        <v>0</v>
      </c>
      <c r="O45" s="455"/>
      <c r="P45" s="10" t="b">
        <f>IF(O45&gt;0,O45)</f>
        <v>0</v>
      </c>
      <c r="Q45" s="457">
        <f>IF(P45=FALSE,0,RANK(P45,P$6:P$53,1))</f>
        <v>0</v>
      </c>
      <c r="R45" s="455"/>
      <c r="S45" s="10" t="b">
        <f>IF(R45&gt;0,R45)</f>
        <v>0</v>
      </c>
      <c r="T45" s="457">
        <f>IF(S45=FALSE,0,RANK(S45,S$6:S$53,1))</f>
        <v>0</v>
      </c>
      <c r="U45" s="455"/>
      <c r="V45" s="10" t="b">
        <f>IF(U45&gt;0,U45)</f>
        <v>0</v>
      </c>
      <c r="W45" s="457">
        <f>IF(V45=FALSE,0,RANK(V45,V$6:V$53,1))</f>
        <v>0</v>
      </c>
      <c r="X45" s="455"/>
      <c r="Y45" s="10" t="b">
        <f>IF(X45&gt;0,X45)</f>
        <v>0</v>
      </c>
      <c r="Z45" s="457">
        <f>IF(Y45=FALSE,0,RANK(Y45,Y$6:Y$53,1))</f>
        <v>0</v>
      </c>
      <c r="AA45" s="455"/>
      <c r="AB45" s="10" t="b">
        <f>IF(AA45&gt;0,AA45)</f>
        <v>0</v>
      </c>
      <c r="AC45" s="457">
        <f>IF(AB45=FALSE,0,RANK(AB45,AB$6:AB$53,1))</f>
        <v>0</v>
      </c>
      <c r="AD45" s="6"/>
      <c r="AE45" s="459">
        <f>LOOKUP("School N",'TEAM NAMES &amp; EVENTS'!$B$12:$B$27,'TEAM NAMES &amp; EVENTS'!$F$12:$F$27)</f>
        <v>0</v>
      </c>
      <c r="AF45" s="465">
        <f>LOOKUP("School N",'TEAM NAMES &amp; EVENTS'!$B$12:$B$27,'TEAM NAMES &amp; EVENTS'!$E$12:$E$27)</f>
        <v>0</v>
      </c>
      <c r="AG45" s="41"/>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9.5" customHeight="1" thickBot="1">
      <c r="A46" s="35"/>
      <c r="B46" s="47"/>
      <c r="C46" s="460"/>
      <c r="D46" s="466"/>
      <c r="E46" s="41"/>
      <c r="F46" s="455"/>
      <c r="G46" s="10"/>
      <c r="H46" s="458"/>
      <c r="I46" s="455"/>
      <c r="J46" s="10"/>
      <c r="K46" s="458"/>
      <c r="L46" s="455"/>
      <c r="M46" s="10"/>
      <c r="N46" s="458"/>
      <c r="O46" s="455"/>
      <c r="P46" s="10"/>
      <c r="Q46" s="458"/>
      <c r="R46" s="455"/>
      <c r="S46" s="10"/>
      <c r="T46" s="458"/>
      <c r="U46" s="455"/>
      <c r="V46" s="10"/>
      <c r="W46" s="458"/>
      <c r="X46" s="455"/>
      <c r="Y46" s="10"/>
      <c r="Z46" s="458"/>
      <c r="AA46" s="455"/>
      <c r="AB46" s="10"/>
      <c r="AC46" s="458"/>
      <c r="AD46" s="6"/>
      <c r="AE46" s="460"/>
      <c r="AF46" s="466"/>
      <c r="AG46" s="41"/>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9.5" customHeight="1" thickBot="1">
      <c r="A47" s="35"/>
      <c r="B47" s="47"/>
      <c r="C47" s="461"/>
      <c r="D47" s="467"/>
      <c r="E47" s="42"/>
      <c r="F47" s="456"/>
      <c r="G47" s="13"/>
      <c r="H47" s="14">
        <f>IF(H45=0,0,(LOOKUP(H45,'TEAM NAMES &amp; EVENTS'!$L$12:$L$27,'TEAM NAMES &amp; EVENTS'!$M$12:$M$27)))</f>
        <v>0</v>
      </c>
      <c r="I47" s="456"/>
      <c r="J47" s="13"/>
      <c r="K47" s="14">
        <f>IF(K45=0,0,(LOOKUP(K45,'TEAM NAMES &amp; EVENTS'!$L$12:$L$27,'TEAM NAMES &amp; EVENTS'!$M$12:$M$27)))</f>
        <v>0</v>
      </c>
      <c r="L47" s="456"/>
      <c r="M47" s="13"/>
      <c r="N47" s="14">
        <f>IF(N45=0,0,(LOOKUP(N45,'TEAM NAMES &amp; EVENTS'!$L$12:$L$27,'TEAM NAMES &amp; EVENTS'!$M$12:$M$27)))</f>
        <v>0</v>
      </c>
      <c r="O47" s="456"/>
      <c r="P47" s="13"/>
      <c r="Q47" s="14">
        <f>IF(Q45=0,0,(LOOKUP(Q45,'TEAM NAMES &amp; EVENTS'!$L$12:$L$27,'TEAM NAMES &amp; EVENTS'!$M$12:$M$27)))</f>
        <v>0</v>
      </c>
      <c r="R47" s="456"/>
      <c r="S47" s="13"/>
      <c r="T47" s="14">
        <f>IF(T45=0,0,(LOOKUP(T45,'TEAM NAMES &amp; EVENTS'!$L$12:$L$27,'TEAM NAMES &amp; EVENTS'!$M$12:$M$27)))</f>
        <v>0</v>
      </c>
      <c r="U47" s="456"/>
      <c r="V47" s="13"/>
      <c r="W47" s="14">
        <f>IF(W45=0,0,(LOOKUP(W45,'TEAM NAMES &amp; EVENTS'!$L$12:$L$27,'TEAM NAMES &amp; EVENTS'!$M$12:$M$27)))</f>
        <v>0</v>
      </c>
      <c r="X47" s="456"/>
      <c r="Y47" s="13"/>
      <c r="Z47" s="14">
        <f>IF(Z45=0,0,(LOOKUP(Z45,'TEAM NAMES &amp; EVENTS'!$L$12:$L$27,'TEAM NAMES &amp; EVENTS'!$M$12:$M$27)))</f>
        <v>0</v>
      </c>
      <c r="AA47" s="456"/>
      <c r="AB47" s="13"/>
      <c r="AC47" s="14">
        <f>IF(AC45=0,0,(LOOKUP(AC45,'TEAM NAMES &amp; EVENTS'!$L$12:$L$27,'TEAM NAMES &amp; EVENTS'!$M$12:$M$27)))</f>
        <v>0</v>
      </c>
      <c r="AD47" s="6"/>
      <c r="AE47" s="461"/>
      <c r="AF47" s="467"/>
      <c r="AG47" s="42"/>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9.5" customHeight="1" thickBot="1">
      <c r="A48" s="35"/>
      <c r="B48" s="47"/>
      <c r="C48" s="460">
        <f>LOOKUP("School O",'TEAM NAMES &amp; EVENTS'!$B$12:$B$27,'TEAM NAMES &amp; EVENTS'!$F$12:$F$27)</f>
        <v>0</v>
      </c>
      <c r="D48" s="465">
        <f>LOOKUP("School O",'TEAM NAMES &amp; EVENTS'!$B$12:$B$27,'TEAM NAMES &amp; EVENTS'!$E$12:$E$27)</f>
        <v>0</v>
      </c>
      <c r="E48" s="41"/>
      <c r="F48" s="455"/>
      <c r="G48" s="10" t="b">
        <f>IF(F48&gt;0,F48)</f>
        <v>0</v>
      </c>
      <c r="H48" s="457">
        <f>IF(G48=FALSE,0,RANK(G48,G$6:G$53,1))</f>
        <v>0</v>
      </c>
      <c r="I48" s="455"/>
      <c r="J48" s="10" t="b">
        <f>IF(I48&gt;0,I48)</f>
        <v>0</v>
      </c>
      <c r="K48" s="457">
        <f>IF(J48=FALSE,0,RANK(J48,J$6:J$53,1))</f>
        <v>0</v>
      </c>
      <c r="L48" s="455"/>
      <c r="M48" s="10" t="b">
        <f>IF(L48&gt;0,L48)</f>
        <v>0</v>
      </c>
      <c r="N48" s="457">
        <f>IF(M48=FALSE,0,RANK(M48,M$6:M$53,1))</f>
        <v>0</v>
      </c>
      <c r="O48" s="455"/>
      <c r="P48" s="10" t="b">
        <f>IF(O48&gt;0,O48)</f>
        <v>0</v>
      </c>
      <c r="Q48" s="457">
        <f>IF(P48=FALSE,0,RANK(P48,P$6:P$53,1))</f>
        <v>0</v>
      </c>
      <c r="R48" s="455"/>
      <c r="S48" s="10" t="b">
        <f>IF(R48&gt;0,R48)</f>
        <v>0</v>
      </c>
      <c r="T48" s="457">
        <f>IF(S48=FALSE,0,RANK(S48,S$6:S$53,1))</f>
        <v>0</v>
      </c>
      <c r="U48" s="455"/>
      <c r="V48" s="10" t="b">
        <f>IF(U48&gt;0,U48)</f>
        <v>0</v>
      </c>
      <c r="W48" s="457">
        <f>IF(V48=FALSE,0,RANK(V48,V$6:V$53,1))</f>
        <v>0</v>
      </c>
      <c r="X48" s="455"/>
      <c r="Y48" s="10" t="b">
        <f>IF(X48&gt;0,X48)</f>
        <v>0</v>
      </c>
      <c r="Z48" s="457">
        <f>IF(Y48=FALSE,0,RANK(Y48,Y$6:Y$53,1))</f>
        <v>0</v>
      </c>
      <c r="AA48" s="455"/>
      <c r="AB48" s="10" t="b">
        <f>IF(AA48&gt;0,AA48)</f>
        <v>0</v>
      </c>
      <c r="AC48" s="457">
        <f>IF(AB48=FALSE,0,RANK(AB48,AB$6:AB$53,1))</f>
        <v>0</v>
      </c>
      <c r="AD48" s="6"/>
      <c r="AE48" s="459">
        <f>LOOKUP("School O",'TEAM NAMES &amp; EVENTS'!$B$12:$B$27,'TEAM NAMES &amp; EVENTS'!$F$12:$F$27)</f>
        <v>0</v>
      </c>
      <c r="AF48" s="465">
        <f>LOOKUP("School O",'TEAM NAMES &amp; EVENTS'!$B$12:$B$27,'TEAM NAMES &amp; EVENTS'!$E$12:$E$27)</f>
        <v>0</v>
      </c>
      <c r="AG48" s="41"/>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9.5" customHeight="1" thickBot="1">
      <c r="A49" s="35"/>
      <c r="B49" s="47"/>
      <c r="C49" s="460"/>
      <c r="D49" s="466"/>
      <c r="E49" s="41"/>
      <c r="F49" s="455"/>
      <c r="G49" s="10"/>
      <c r="H49" s="458"/>
      <c r="I49" s="455"/>
      <c r="J49" s="10"/>
      <c r="K49" s="458"/>
      <c r="L49" s="455"/>
      <c r="M49" s="10"/>
      <c r="N49" s="458"/>
      <c r="O49" s="455"/>
      <c r="P49" s="10"/>
      <c r="Q49" s="458"/>
      <c r="R49" s="455"/>
      <c r="S49" s="10"/>
      <c r="T49" s="458"/>
      <c r="U49" s="455"/>
      <c r="V49" s="10"/>
      <c r="W49" s="458"/>
      <c r="X49" s="455"/>
      <c r="Y49" s="10"/>
      <c r="Z49" s="458"/>
      <c r="AA49" s="455"/>
      <c r="AB49" s="10"/>
      <c r="AC49" s="458"/>
      <c r="AD49" s="6"/>
      <c r="AE49" s="460"/>
      <c r="AF49" s="466"/>
      <c r="AG49" s="41"/>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9.5" customHeight="1" thickBot="1">
      <c r="A50" s="35"/>
      <c r="B50" s="47"/>
      <c r="C50" s="461"/>
      <c r="D50" s="467"/>
      <c r="E50" s="42"/>
      <c r="F50" s="456"/>
      <c r="G50" s="13"/>
      <c r="H50" s="14">
        <f>IF(H48=0,0,(LOOKUP(H48,'TEAM NAMES &amp; EVENTS'!$L$12:$L$27,'TEAM NAMES &amp; EVENTS'!$M$12:$M$27)))</f>
        <v>0</v>
      </c>
      <c r="I50" s="456"/>
      <c r="J50" s="13"/>
      <c r="K50" s="14">
        <f>IF(K48=0,0,(LOOKUP(K48,'TEAM NAMES &amp; EVENTS'!$L$12:$L$27,'TEAM NAMES &amp; EVENTS'!$M$12:$M$27)))</f>
        <v>0</v>
      </c>
      <c r="L50" s="456"/>
      <c r="M50" s="13"/>
      <c r="N50" s="14">
        <f>IF(N48=0,0,(LOOKUP(N48,'TEAM NAMES &amp; EVENTS'!$L$12:$L$27,'TEAM NAMES &amp; EVENTS'!$M$12:$M$27)))</f>
        <v>0</v>
      </c>
      <c r="O50" s="456"/>
      <c r="P50" s="13"/>
      <c r="Q50" s="14">
        <f>IF(Q48=0,0,(LOOKUP(Q48,'TEAM NAMES &amp; EVENTS'!$L$12:$L$27,'TEAM NAMES &amp; EVENTS'!$M$12:$M$27)))</f>
        <v>0</v>
      </c>
      <c r="R50" s="456"/>
      <c r="S50" s="13"/>
      <c r="T50" s="14">
        <f>IF(T48=0,0,(LOOKUP(T48,'TEAM NAMES &amp; EVENTS'!$L$12:$L$27,'TEAM NAMES &amp; EVENTS'!$M$12:$M$27)))</f>
        <v>0</v>
      </c>
      <c r="U50" s="456"/>
      <c r="V50" s="13"/>
      <c r="W50" s="14">
        <f>IF(W48=0,0,(LOOKUP(W48,'TEAM NAMES &amp; EVENTS'!$L$12:$L$27,'TEAM NAMES &amp; EVENTS'!$M$12:$M$27)))</f>
        <v>0</v>
      </c>
      <c r="X50" s="456"/>
      <c r="Y50" s="13"/>
      <c r="Z50" s="14">
        <f>IF(Z48=0,0,(LOOKUP(Z48,'TEAM NAMES &amp; EVENTS'!$L$12:$L$27,'TEAM NAMES &amp; EVENTS'!$M$12:$M$27)))</f>
        <v>0</v>
      </c>
      <c r="AA50" s="456"/>
      <c r="AB50" s="13"/>
      <c r="AC50" s="14">
        <f>IF(AC48=0,0,(LOOKUP(AC48,'TEAM NAMES &amp; EVENTS'!$L$12:$L$27,'TEAM NAMES &amp; EVENTS'!$M$12:$M$27)))</f>
        <v>0</v>
      </c>
      <c r="AD50" s="6"/>
      <c r="AE50" s="461"/>
      <c r="AF50" s="467"/>
      <c r="AG50" s="42"/>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9.5" customHeight="1" thickBot="1">
      <c r="A51" s="35"/>
      <c r="B51" s="47"/>
      <c r="C51" s="460">
        <f>LOOKUP("School P",'TEAM NAMES &amp; EVENTS'!$B$12:$B$27,'TEAM NAMES &amp; EVENTS'!$F$12:$F$27)</f>
        <v>0</v>
      </c>
      <c r="D51" s="465">
        <f>LOOKUP("School P",'TEAM NAMES &amp; EVENTS'!$B$12:$B$27,'TEAM NAMES &amp; EVENTS'!$E$12:$E$27)</f>
        <v>0</v>
      </c>
      <c r="E51" s="41"/>
      <c r="F51" s="455"/>
      <c r="G51" s="10" t="b">
        <f>IF(F51&gt;0,F51)</f>
        <v>0</v>
      </c>
      <c r="H51" s="457">
        <f>IF(G51=FALSE,0,RANK(G51,G$6:G$53,1))</f>
        <v>0</v>
      </c>
      <c r="I51" s="455"/>
      <c r="J51" s="10" t="b">
        <f>IF(I51&gt;0,I51)</f>
        <v>0</v>
      </c>
      <c r="K51" s="457">
        <f>IF(J51=FALSE,0,RANK(J51,J$6:J$53,1))</f>
        <v>0</v>
      </c>
      <c r="L51" s="455"/>
      <c r="M51" s="10" t="b">
        <f>IF(L51&gt;0,L51)</f>
        <v>0</v>
      </c>
      <c r="N51" s="457">
        <f>IF(M51=FALSE,0,RANK(M51,M$6:M$53,1))</f>
        <v>0</v>
      </c>
      <c r="O51" s="455"/>
      <c r="P51" s="10" t="b">
        <f>IF(O51&gt;0,O51)</f>
        <v>0</v>
      </c>
      <c r="Q51" s="457">
        <f>IF(P51=FALSE,0,RANK(P51,P$6:P$53,1))</f>
        <v>0</v>
      </c>
      <c r="R51" s="455"/>
      <c r="S51" s="10" t="b">
        <f>IF(R51&gt;0,R51)</f>
        <v>0</v>
      </c>
      <c r="T51" s="457">
        <f>IF(S51=FALSE,0,RANK(S51,S$6:S$53,1))</f>
        <v>0</v>
      </c>
      <c r="U51" s="455"/>
      <c r="V51" s="10" t="b">
        <f>IF(U51&gt;0,U51)</f>
        <v>0</v>
      </c>
      <c r="W51" s="457">
        <f>IF(V51=FALSE,0,RANK(V51,V$6:V$53,1))</f>
        <v>0</v>
      </c>
      <c r="X51" s="455"/>
      <c r="Y51" s="10" t="b">
        <f>IF(X51&gt;0,X51)</f>
        <v>0</v>
      </c>
      <c r="Z51" s="457">
        <f>IF(Y51=FALSE,0,RANK(Y51,Y$6:Y$53,1))</f>
        <v>0</v>
      </c>
      <c r="AA51" s="455"/>
      <c r="AB51" s="10" t="b">
        <f>IF(AA51&gt;0,AA51)</f>
        <v>0</v>
      </c>
      <c r="AC51" s="457">
        <f>IF(AB51=FALSE,0,RANK(AB51,AB$6:AB$53,1))</f>
        <v>0</v>
      </c>
      <c r="AD51" s="6"/>
      <c r="AE51" s="459">
        <f>LOOKUP("School P",'TEAM NAMES &amp; EVENTS'!$B$12:$B$27,'TEAM NAMES &amp; EVENTS'!$F$12:$F$27)</f>
        <v>0</v>
      </c>
      <c r="AF51" s="465">
        <f>LOOKUP("School P",'TEAM NAMES &amp; EVENTS'!$B$12:$B$27,'TEAM NAMES &amp; EVENTS'!$E$12:$E$27)</f>
        <v>0</v>
      </c>
      <c r="AG51" s="41"/>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row r="52" spans="1:91" ht="19.5" customHeight="1" thickBot="1">
      <c r="A52" s="35"/>
      <c r="B52" s="47"/>
      <c r="C52" s="460"/>
      <c r="D52" s="466"/>
      <c r="E52" s="41"/>
      <c r="F52" s="455"/>
      <c r="G52" s="10"/>
      <c r="H52" s="458"/>
      <c r="I52" s="455"/>
      <c r="J52" s="10"/>
      <c r="K52" s="458"/>
      <c r="L52" s="455"/>
      <c r="M52" s="10"/>
      <c r="N52" s="458"/>
      <c r="O52" s="455"/>
      <c r="P52" s="10"/>
      <c r="Q52" s="458"/>
      <c r="R52" s="455"/>
      <c r="S52" s="10"/>
      <c r="T52" s="458"/>
      <c r="U52" s="455"/>
      <c r="V52" s="10"/>
      <c r="W52" s="458"/>
      <c r="X52" s="455"/>
      <c r="Y52" s="10"/>
      <c r="Z52" s="458"/>
      <c r="AA52" s="455"/>
      <c r="AB52" s="10"/>
      <c r="AC52" s="458"/>
      <c r="AD52" s="6"/>
      <c r="AE52" s="460"/>
      <c r="AF52" s="466"/>
      <c r="AG52" s="41"/>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row>
    <row r="53" spans="1:91" ht="19.5" customHeight="1" thickBot="1">
      <c r="A53" s="35"/>
      <c r="B53" s="47"/>
      <c r="C53" s="461"/>
      <c r="D53" s="467"/>
      <c r="E53" s="42"/>
      <c r="F53" s="456"/>
      <c r="G53" s="13"/>
      <c r="H53" s="14">
        <f>IF(H51=0,0,(LOOKUP(H51,'TEAM NAMES &amp; EVENTS'!$L$12:$L$27,'TEAM NAMES &amp; EVENTS'!$M$12:$M$27)))</f>
        <v>0</v>
      </c>
      <c r="I53" s="456"/>
      <c r="J53" s="13"/>
      <c r="K53" s="14">
        <f>IF(K51=0,0,(LOOKUP(K51,'TEAM NAMES &amp; EVENTS'!$L$12:$L$27,'TEAM NAMES &amp; EVENTS'!$M$12:$M$27)))</f>
        <v>0</v>
      </c>
      <c r="L53" s="456"/>
      <c r="M53" s="13"/>
      <c r="N53" s="14">
        <f>IF(N51=0,0,(LOOKUP(N51,'TEAM NAMES &amp; EVENTS'!$L$12:$L$27,'TEAM NAMES &amp; EVENTS'!$M$12:$M$27)))</f>
        <v>0</v>
      </c>
      <c r="O53" s="456"/>
      <c r="P53" s="13"/>
      <c r="Q53" s="14">
        <f>IF(Q51=0,0,(LOOKUP(Q51,'TEAM NAMES &amp; EVENTS'!$L$12:$L$27,'TEAM NAMES &amp; EVENTS'!$M$12:$M$27)))</f>
        <v>0</v>
      </c>
      <c r="R53" s="456"/>
      <c r="S53" s="13"/>
      <c r="T53" s="14">
        <f>IF(T51=0,0,(LOOKUP(T51,'TEAM NAMES &amp; EVENTS'!$L$12:$L$27,'TEAM NAMES &amp; EVENTS'!$M$12:$M$27)))</f>
        <v>0</v>
      </c>
      <c r="U53" s="456"/>
      <c r="V53" s="13"/>
      <c r="W53" s="14">
        <f>IF(W51=0,0,(LOOKUP(W51,'TEAM NAMES &amp; EVENTS'!$L$12:$L$27,'TEAM NAMES &amp; EVENTS'!$M$12:$M$27)))</f>
        <v>0</v>
      </c>
      <c r="X53" s="456"/>
      <c r="Y53" s="13"/>
      <c r="Z53" s="14">
        <f>IF(Z51=0,0,(LOOKUP(Z51,'TEAM NAMES &amp; EVENTS'!$L$12:$L$27,'TEAM NAMES &amp; EVENTS'!$M$12:$M$27)))</f>
        <v>0</v>
      </c>
      <c r="AA53" s="456"/>
      <c r="AB53" s="13"/>
      <c r="AC53" s="14">
        <f>IF(AC51=0,0,(LOOKUP(AC51,'TEAM NAMES &amp; EVENTS'!$L$12:$L$27,'TEAM NAMES &amp; EVENTS'!$M$12:$M$27)))</f>
        <v>0</v>
      </c>
      <c r="AD53" s="6"/>
      <c r="AE53" s="461"/>
      <c r="AF53" s="467"/>
      <c r="AG53" s="42"/>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row>
    <row r="54" spans="1:91" ht="50.25" customHeight="1" thickBot="1">
      <c r="A54" s="35"/>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row>
    <row r="55" spans="1:91"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7"/>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row>
    <row r="56" spans="1:91"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7"/>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row>
    <row r="57" spans="1:91"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7"/>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row>
    <row r="58" spans="1:91"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7"/>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row>
    <row r="59" spans="1:91"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7"/>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row>
    <row r="60" spans="1:91"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7"/>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row>
    <row r="61" spans="1:91"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7"/>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row>
    <row r="62" spans="1:91"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7"/>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row>
    <row r="63" spans="1:91"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7"/>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row>
    <row r="64" spans="1:91" ht="132"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7"/>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row>
    <row r="65" spans="1:91"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7"/>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row>
    <row r="66" spans="1:91"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7"/>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row>
    <row r="67" spans="1:91" ht="12.7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7"/>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row>
    <row r="68" spans="1:91" ht="12.7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7"/>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row>
    <row r="69" spans="1:91" ht="12.7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7"/>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row>
    <row r="70" spans="1:91" ht="12.7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7"/>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row>
    <row r="71" spans="1:91" ht="12.7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7"/>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row>
    <row r="72" spans="1:91" ht="12.7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7"/>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row>
    <row r="73" spans="1:91" ht="12.7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7"/>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row>
    <row r="74" spans="1:91" ht="12.7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7"/>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row>
    <row r="75" spans="1:91" ht="12.7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7"/>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row>
  </sheetData>
  <sheetProtection password="CC28" sheet="1" objects="1" scenarios="1" formatCells="0" selectLockedCells="1"/>
  <mergeCells count="338">
    <mergeCell ref="BA4:BC4"/>
    <mergeCell ref="BD4:BF4"/>
    <mergeCell ref="AA27:AA29"/>
    <mergeCell ref="AC27:AC28"/>
    <mergeCell ref="AA4:AC4"/>
    <mergeCell ref="AA15:AA17"/>
    <mergeCell ref="AU4:AW4"/>
    <mergeCell ref="AX4:AZ4"/>
    <mergeCell ref="AI4:AK4"/>
    <mergeCell ref="AL4:AN4"/>
    <mergeCell ref="AE6:AE8"/>
    <mergeCell ref="AF6:AF8"/>
    <mergeCell ref="AA6:AA8"/>
    <mergeCell ref="AC6:AC7"/>
    <mergeCell ref="Z6:Z7"/>
    <mergeCell ref="X9:X11"/>
    <mergeCell ref="Z9:Z10"/>
    <mergeCell ref="AE9:AE11"/>
    <mergeCell ref="AF9:AF11"/>
    <mergeCell ref="AC9:AC10"/>
    <mergeCell ref="AA9:AA11"/>
    <mergeCell ref="AA12:AA14"/>
    <mergeCell ref="U51:U53"/>
    <mergeCell ref="W51:W52"/>
    <mergeCell ref="AE51:AE53"/>
    <mergeCell ref="U48:U50"/>
    <mergeCell ref="W48:W49"/>
    <mergeCell ref="AE48:AE50"/>
    <mergeCell ref="U45:U47"/>
    <mergeCell ref="W45:W46"/>
    <mergeCell ref="AF51:AF53"/>
    <mergeCell ref="X51:X53"/>
    <mergeCell ref="Z51:Z52"/>
    <mergeCell ref="AA51:AA53"/>
    <mergeCell ref="AC51:AC52"/>
    <mergeCell ref="O51:O53"/>
    <mergeCell ref="Q51:Q52"/>
    <mergeCell ref="R51:R53"/>
    <mergeCell ref="T51:T52"/>
    <mergeCell ref="I51:I53"/>
    <mergeCell ref="K51:K52"/>
    <mergeCell ref="L51:L53"/>
    <mergeCell ref="N51:N52"/>
    <mergeCell ref="C51:C53"/>
    <mergeCell ref="D51:D53"/>
    <mergeCell ref="F51:F53"/>
    <mergeCell ref="H51:H52"/>
    <mergeCell ref="AF48:AF50"/>
    <mergeCell ref="X48:X50"/>
    <mergeCell ref="Z48:Z49"/>
    <mergeCell ref="AA48:AA50"/>
    <mergeCell ref="AC48:AC49"/>
    <mergeCell ref="O48:O50"/>
    <mergeCell ref="Q48:Q49"/>
    <mergeCell ref="R48:R50"/>
    <mergeCell ref="T48:T49"/>
    <mergeCell ref="I48:I50"/>
    <mergeCell ref="K48:K49"/>
    <mergeCell ref="L48:L50"/>
    <mergeCell ref="N48:N49"/>
    <mergeCell ref="C48:C50"/>
    <mergeCell ref="D48:D50"/>
    <mergeCell ref="F48:F50"/>
    <mergeCell ref="H48:H49"/>
    <mergeCell ref="AE45:AE47"/>
    <mergeCell ref="AF45:AF47"/>
    <mergeCell ref="X45:X47"/>
    <mergeCell ref="Z45:Z46"/>
    <mergeCell ref="AA45:AA47"/>
    <mergeCell ref="AC45:AC46"/>
    <mergeCell ref="O45:O47"/>
    <mergeCell ref="Q45:Q46"/>
    <mergeCell ref="R45:R47"/>
    <mergeCell ref="T45:T46"/>
    <mergeCell ref="I45:I47"/>
    <mergeCell ref="K45:K46"/>
    <mergeCell ref="L45:L47"/>
    <mergeCell ref="N45:N46"/>
    <mergeCell ref="C45:C47"/>
    <mergeCell ref="D45:D47"/>
    <mergeCell ref="F45:F47"/>
    <mergeCell ref="H45:H46"/>
    <mergeCell ref="U42:U44"/>
    <mergeCell ref="W42:W43"/>
    <mergeCell ref="O42:O44"/>
    <mergeCell ref="Q42:Q43"/>
    <mergeCell ref="R42:R44"/>
    <mergeCell ref="T42:T43"/>
    <mergeCell ref="AE42:AE44"/>
    <mergeCell ref="AF42:AF44"/>
    <mergeCell ref="X42:X44"/>
    <mergeCell ref="Z42:Z43"/>
    <mergeCell ref="AA42:AA44"/>
    <mergeCell ref="AC42:AC43"/>
    <mergeCell ref="I42:I44"/>
    <mergeCell ref="K42:K43"/>
    <mergeCell ref="L42:L44"/>
    <mergeCell ref="N42:N43"/>
    <mergeCell ref="C42:C44"/>
    <mergeCell ref="D42:D44"/>
    <mergeCell ref="F42:F44"/>
    <mergeCell ref="H42:H43"/>
    <mergeCell ref="U39:U41"/>
    <mergeCell ref="W39:W40"/>
    <mergeCell ref="AE39:AE41"/>
    <mergeCell ref="AF39:AF41"/>
    <mergeCell ref="X39:X41"/>
    <mergeCell ref="Z39:Z40"/>
    <mergeCell ref="AA39:AA41"/>
    <mergeCell ref="AC39:AC40"/>
    <mergeCell ref="O39:O41"/>
    <mergeCell ref="Q39:Q40"/>
    <mergeCell ref="R39:R41"/>
    <mergeCell ref="T39:T40"/>
    <mergeCell ref="I39:I41"/>
    <mergeCell ref="K39:K40"/>
    <mergeCell ref="L39:L41"/>
    <mergeCell ref="N39:N40"/>
    <mergeCell ref="C39:C41"/>
    <mergeCell ref="D39:D41"/>
    <mergeCell ref="F39:F41"/>
    <mergeCell ref="H39:H40"/>
    <mergeCell ref="U36:U38"/>
    <mergeCell ref="W36:W37"/>
    <mergeCell ref="O36:O38"/>
    <mergeCell ref="Q36:Q37"/>
    <mergeCell ref="R36:R38"/>
    <mergeCell ref="T36:T37"/>
    <mergeCell ref="AE36:AE38"/>
    <mergeCell ref="AF36:AF38"/>
    <mergeCell ref="X36:X38"/>
    <mergeCell ref="Z36:Z37"/>
    <mergeCell ref="AA36:AA38"/>
    <mergeCell ref="AC36:AC37"/>
    <mergeCell ref="I36:I38"/>
    <mergeCell ref="K36:K37"/>
    <mergeCell ref="L36:L38"/>
    <mergeCell ref="N36:N37"/>
    <mergeCell ref="C36:C38"/>
    <mergeCell ref="D36:D38"/>
    <mergeCell ref="F36:F38"/>
    <mergeCell ref="H36:H37"/>
    <mergeCell ref="U33:U35"/>
    <mergeCell ref="W33:W34"/>
    <mergeCell ref="AE33:AE35"/>
    <mergeCell ref="AF33:AF35"/>
    <mergeCell ref="X33:X35"/>
    <mergeCell ref="Z33:Z34"/>
    <mergeCell ref="AA33:AA35"/>
    <mergeCell ref="AC33:AC34"/>
    <mergeCell ref="O33:O35"/>
    <mergeCell ref="Q33:Q34"/>
    <mergeCell ref="R33:R35"/>
    <mergeCell ref="T33:T34"/>
    <mergeCell ref="I33:I35"/>
    <mergeCell ref="K33:K34"/>
    <mergeCell ref="L33:L35"/>
    <mergeCell ref="N33:N34"/>
    <mergeCell ref="C33:C35"/>
    <mergeCell ref="D33:D35"/>
    <mergeCell ref="F33:F35"/>
    <mergeCell ref="H33:H34"/>
    <mergeCell ref="U30:U32"/>
    <mergeCell ref="W30:W31"/>
    <mergeCell ref="I30:I32"/>
    <mergeCell ref="K30:K31"/>
    <mergeCell ref="L30:L32"/>
    <mergeCell ref="N30:N31"/>
    <mergeCell ref="AE30:AE32"/>
    <mergeCell ref="AF30:AF32"/>
    <mergeCell ref="X30:X32"/>
    <mergeCell ref="Z30:Z31"/>
    <mergeCell ref="AC30:AC31"/>
    <mergeCell ref="O30:O32"/>
    <mergeCell ref="Q30:Q31"/>
    <mergeCell ref="R30:R32"/>
    <mergeCell ref="T30:T31"/>
    <mergeCell ref="AA30:AA32"/>
    <mergeCell ref="C30:C32"/>
    <mergeCell ref="D30:D32"/>
    <mergeCell ref="F30:F32"/>
    <mergeCell ref="H30:H31"/>
    <mergeCell ref="O27:O29"/>
    <mergeCell ref="Q27:Q28"/>
    <mergeCell ref="I27:I29"/>
    <mergeCell ref="K27:K28"/>
    <mergeCell ref="L27:L29"/>
    <mergeCell ref="N27:N28"/>
    <mergeCell ref="R27:R29"/>
    <mergeCell ref="AF27:AF29"/>
    <mergeCell ref="T27:T28"/>
    <mergeCell ref="U27:U29"/>
    <mergeCell ref="W27:W28"/>
    <mergeCell ref="AE27:AE29"/>
    <mergeCell ref="X27:X29"/>
    <mergeCell ref="Z27:Z28"/>
    <mergeCell ref="C27:C29"/>
    <mergeCell ref="D27:D29"/>
    <mergeCell ref="F27:F29"/>
    <mergeCell ref="H27:H28"/>
    <mergeCell ref="U24:U26"/>
    <mergeCell ref="W24:W25"/>
    <mergeCell ref="O24:O26"/>
    <mergeCell ref="Q24:Q25"/>
    <mergeCell ref="R24:R26"/>
    <mergeCell ref="T24:T25"/>
    <mergeCell ref="AE24:AE26"/>
    <mergeCell ref="AF24:AF26"/>
    <mergeCell ref="X24:X26"/>
    <mergeCell ref="Z24:Z25"/>
    <mergeCell ref="AA24:AA26"/>
    <mergeCell ref="AC24:AC25"/>
    <mergeCell ref="I24:I26"/>
    <mergeCell ref="K24:K25"/>
    <mergeCell ref="L24:L26"/>
    <mergeCell ref="N24:N25"/>
    <mergeCell ref="C24:C26"/>
    <mergeCell ref="D24:D26"/>
    <mergeCell ref="F24:F26"/>
    <mergeCell ref="H24:H25"/>
    <mergeCell ref="U21:U23"/>
    <mergeCell ref="W21:W22"/>
    <mergeCell ref="AE21:AE23"/>
    <mergeCell ref="AF21:AF23"/>
    <mergeCell ref="X21:X23"/>
    <mergeCell ref="Z21:Z22"/>
    <mergeCell ref="AA21:AA23"/>
    <mergeCell ref="AC21:AC22"/>
    <mergeCell ref="O21:O23"/>
    <mergeCell ref="Q21:Q22"/>
    <mergeCell ref="R21:R23"/>
    <mergeCell ref="T21:T22"/>
    <mergeCell ref="I21:I23"/>
    <mergeCell ref="K21:K22"/>
    <mergeCell ref="L21:L23"/>
    <mergeCell ref="N21:N22"/>
    <mergeCell ref="C21:C23"/>
    <mergeCell ref="D21:D23"/>
    <mergeCell ref="F21:F23"/>
    <mergeCell ref="H21:H22"/>
    <mergeCell ref="U18:U20"/>
    <mergeCell ref="W18:W19"/>
    <mergeCell ref="O18:O20"/>
    <mergeCell ref="Q18:Q19"/>
    <mergeCell ref="R18:R20"/>
    <mergeCell ref="T18:T19"/>
    <mergeCell ref="AE18:AE20"/>
    <mergeCell ref="AF18:AF20"/>
    <mergeCell ref="X18:X20"/>
    <mergeCell ref="Z18:Z19"/>
    <mergeCell ref="AA18:AA20"/>
    <mergeCell ref="AC18:AC19"/>
    <mergeCell ref="I18:I20"/>
    <mergeCell ref="K18:K19"/>
    <mergeCell ref="L18:L20"/>
    <mergeCell ref="N18:N19"/>
    <mergeCell ref="C18:C20"/>
    <mergeCell ref="D18:D20"/>
    <mergeCell ref="F18:F20"/>
    <mergeCell ref="H18:H19"/>
    <mergeCell ref="U15:U17"/>
    <mergeCell ref="W15:W16"/>
    <mergeCell ref="AE15:AE17"/>
    <mergeCell ref="AF15:AF17"/>
    <mergeCell ref="X15:X17"/>
    <mergeCell ref="Z15:Z16"/>
    <mergeCell ref="AC15:AC16"/>
    <mergeCell ref="O15:O17"/>
    <mergeCell ref="Q15:Q16"/>
    <mergeCell ref="R15:R17"/>
    <mergeCell ref="T15:T16"/>
    <mergeCell ref="I15:I17"/>
    <mergeCell ref="K15:K16"/>
    <mergeCell ref="L15:L17"/>
    <mergeCell ref="N15:N16"/>
    <mergeCell ref="C15:C17"/>
    <mergeCell ref="D15:D17"/>
    <mergeCell ref="F15:F17"/>
    <mergeCell ref="H15:H16"/>
    <mergeCell ref="U12:U14"/>
    <mergeCell ref="W12:W13"/>
    <mergeCell ref="I12:I14"/>
    <mergeCell ref="K12:K13"/>
    <mergeCell ref="L12:L14"/>
    <mergeCell ref="N12:N13"/>
    <mergeCell ref="AE12:AE14"/>
    <mergeCell ref="AF12:AF14"/>
    <mergeCell ref="X12:X14"/>
    <mergeCell ref="Z12:Z13"/>
    <mergeCell ref="AC12:AC13"/>
    <mergeCell ref="O12:O14"/>
    <mergeCell ref="Q12:Q13"/>
    <mergeCell ref="R12:R14"/>
    <mergeCell ref="T12:T13"/>
    <mergeCell ref="C12:C14"/>
    <mergeCell ref="D12:D14"/>
    <mergeCell ref="F12:F14"/>
    <mergeCell ref="H12:H13"/>
    <mergeCell ref="U9:U11"/>
    <mergeCell ref="W9:W10"/>
    <mergeCell ref="O9:O11"/>
    <mergeCell ref="Q9:Q10"/>
    <mergeCell ref="R9:R11"/>
    <mergeCell ref="T9:T10"/>
    <mergeCell ref="C9:C11"/>
    <mergeCell ref="D9:D11"/>
    <mergeCell ref="F9:F11"/>
    <mergeCell ref="H9:H10"/>
    <mergeCell ref="I9:I11"/>
    <mergeCell ref="K9:K10"/>
    <mergeCell ref="L9:L11"/>
    <mergeCell ref="N9:N10"/>
    <mergeCell ref="N6:N7"/>
    <mergeCell ref="O6:O8"/>
    <mergeCell ref="D6:D8"/>
    <mergeCell ref="F6:F8"/>
    <mergeCell ref="H6:H7"/>
    <mergeCell ref="I6:I8"/>
    <mergeCell ref="C6:C8"/>
    <mergeCell ref="C4:D4"/>
    <mergeCell ref="AE4:AF4"/>
    <mergeCell ref="F4:H4"/>
    <mergeCell ref="I4:K4"/>
    <mergeCell ref="L4:N4"/>
    <mergeCell ref="O4:Q4"/>
    <mergeCell ref="R4:T4"/>
    <mergeCell ref="K6:K7"/>
    <mergeCell ref="L6:L8"/>
    <mergeCell ref="U4:W4"/>
    <mergeCell ref="Q6:Q7"/>
    <mergeCell ref="AO4:AQ4"/>
    <mergeCell ref="AR4:AT4"/>
    <mergeCell ref="R6:R8"/>
    <mergeCell ref="T6:T7"/>
    <mergeCell ref="U6:U8"/>
    <mergeCell ref="W6:W7"/>
    <mergeCell ref="X4:Z4"/>
    <mergeCell ref="X6:X8"/>
  </mergeCells>
  <conditionalFormatting sqref="F4:AC4 AI4:BF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9">
    <dataValidation errorStyle="warning" type="decimal" operator="lessThan" allowBlank="1" showErrorMessage="1" errorTitle="Primary Track" error="Times should be below 200 secs" sqref="F6:F53 AA6:AA53 X6:X53 L6:L53 U6:U53 R6:R53 O6:O53 I6:I53">
      <formula1>200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rowBreaks count="1" manualBreakCount="1">
    <brk id="29" min="2" max="57" man="1"/>
  </rowBreaks>
  <drawing r:id="rId1"/>
</worksheet>
</file>

<file path=xl/worksheets/sheet6.xml><?xml version="1.0" encoding="utf-8"?>
<worksheet xmlns="http://schemas.openxmlformats.org/spreadsheetml/2006/main" xmlns:r="http://schemas.openxmlformats.org/officeDocument/2006/relationships">
  <sheetPr>
    <tabColor indexed="10"/>
  </sheetPr>
  <dimension ref="A1:AA60"/>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36"/>
      <c r="I1" s="236"/>
      <c r="J1" s="236"/>
      <c r="K1" s="236"/>
      <c r="L1" s="236"/>
      <c r="M1" s="236"/>
      <c r="N1" s="236"/>
      <c r="O1" s="236"/>
      <c r="P1" s="236"/>
      <c r="Q1" s="236"/>
      <c r="R1" s="236"/>
      <c r="S1" s="236"/>
      <c r="T1" s="236"/>
      <c r="U1" s="236"/>
      <c r="V1" s="236"/>
      <c r="W1" s="236"/>
      <c r="X1" s="236"/>
      <c r="Y1" s="236"/>
    </row>
    <row r="2" spans="8:25" ht="3" customHeight="1">
      <c r="H2" s="236"/>
      <c r="I2" s="236"/>
      <c r="J2" s="221"/>
      <c r="K2" s="222"/>
      <c r="L2" s="222"/>
      <c r="M2" s="222"/>
      <c r="N2" s="222"/>
      <c r="O2" s="222"/>
      <c r="P2" s="222"/>
      <c r="Q2" s="222"/>
      <c r="R2" s="222"/>
      <c r="S2" s="222"/>
      <c r="T2" s="222"/>
      <c r="U2" s="223"/>
      <c r="V2" s="236"/>
      <c r="W2" s="236"/>
      <c r="X2" s="236"/>
      <c r="Y2" s="236"/>
    </row>
    <row r="3" spans="8:25" ht="24">
      <c r="H3" s="236"/>
      <c r="I3" s="236"/>
      <c r="J3" s="224"/>
      <c r="K3" s="107"/>
      <c r="L3" s="494" t="s">
        <v>142</v>
      </c>
      <c r="M3" s="494"/>
      <c r="N3" s="494"/>
      <c r="O3" s="494"/>
      <c r="P3" s="494"/>
      <c r="Q3" s="494"/>
      <c r="R3" s="191"/>
      <c r="S3" s="191"/>
      <c r="T3" s="107"/>
      <c r="U3" s="225"/>
      <c r="V3" s="236"/>
      <c r="W3" s="236"/>
      <c r="X3" s="236"/>
      <c r="Y3" s="236"/>
    </row>
    <row r="4" spans="8:25" ht="10.5" customHeight="1">
      <c r="H4" s="236"/>
      <c r="I4" s="236"/>
      <c r="J4" s="224"/>
      <c r="K4" s="107"/>
      <c r="L4" s="496"/>
      <c r="M4" s="496"/>
      <c r="N4" s="192"/>
      <c r="O4" s="192"/>
      <c r="P4" s="192"/>
      <c r="Q4" s="193"/>
      <c r="R4" s="193"/>
      <c r="S4" s="193"/>
      <c r="T4" s="181"/>
      <c r="U4" s="226"/>
      <c r="V4" s="236"/>
      <c r="W4" s="236"/>
      <c r="X4" s="236"/>
      <c r="Y4" s="236"/>
    </row>
    <row r="5" spans="8:25" ht="15">
      <c r="H5" s="236"/>
      <c r="I5" s="236"/>
      <c r="J5" s="224"/>
      <c r="K5" s="107"/>
      <c r="L5" s="496" t="s">
        <v>124</v>
      </c>
      <c r="M5" s="496"/>
      <c r="N5" s="192"/>
      <c r="O5" s="192"/>
      <c r="P5" s="192"/>
      <c r="Q5" s="193"/>
      <c r="R5" s="193"/>
      <c r="S5" s="193"/>
      <c r="T5" s="181"/>
      <c r="U5" s="226"/>
      <c r="V5" s="236"/>
      <c r="W5" s="236"/>
      <c r="X5" s="236"/>
      <c r="Y5" s="236"/>
    </row>
    <row r="6" spans="8:25" ht="21.75" customHeight="1">
      <c r="H6" s="236"/>
      <c r="I6" s="236"/>
      <c r="J6" s="224"/>
      <c r="K6" s="107"/>
      <c r="L6" s="194" t="s">
        <v>64</v>
      </c>
      <c r="M6" s="498" t="str">
        <f>'TEAM NAMES &amp; EVENTS'!E7</f>
        <v>Plymouth SSP Year 3/4 Session 2</v>
      </c>
      <c r="N6" s="498"/>
      <c r="O6" s="498"/>
      <c r="P6" s="498"/>
      <c r="Q6" s="195"/>
      <c r="R6" s="195"/>
      <c r="S6" s="195"/>
      <c r="T6" s="183"/>
      <c r="U6" s="227"/>
      <c r="V6" s="236"/>
      <c r="W6" s="236"/>
      <c r="X6" s="236"/>
      <c r="Y6" s="236"/>
    </row>
    <row r="7" spans="8:25" ht="12.75">
      <c r="H7" s="236"/>
      <c r="I7" s="236"/>
      <c r="J7" s="224"/>
      <c r="K7" s="107"/>
      <c r="L7" s="194" t="s">
        <v>65</v>
      </c>
      <c r="M7" s="497">
        <f>'TEAM NAMES &amp; EVENTS'!E8</f>
        <v>42773</v>
      </c>
      <c r="N7" s="497"/>
      <c r="O7" s="497"/>
      <c r="P7" s="497"/>
      <c r="Q7" s="196"/>
      <c r="R7" s="196"/>
      <c r="S7" s="196"/>
      <c r="T7" s="182"/>
      <c r="U7" s="228"/>
      <c r="V7" s="236"/>
      <c r="W7" s="486"/>
      <c r="X7" s="236"/>
      <c r="Y7" s="236"/>
    </row>
    <row r="8" spans="8:25" ht="12.75">
      <c r="H8" s="236"/>
      <c r="I8" s="236"/>
      <c r="J8" s="224"/>
      <c r="K8" s="107"/>
      <c r="L8" s="194" t="s">
        <v>66</v>
      </c>
      <c r="M8" s="498" t="str">
        <f>'TEAM NAMES &amp; EVENTS'!E9</f>
        <v>Life Centre</v>
      </c>
      <c r="N8" s="498"/>
      <c r="O8" s="498"/>
      <c r="P8" s="498"/>
      <c r="Q8" s="196"/>
      <c r="R8" s="196"/>
      <c r="S8" s="196"/>
      <c r="T8" s="182"/>
      <c r="U8" s="228"/>
      <c r="V8" s="236"/>
      <c r="W8" s="486"/>
      <c r="X8" s="236"/>
      <c r="Y8" s="236"/>
    </row>
    <row r="9" spans="8:25" ht="15" customHeight="1">
      <c r="H9" s="236"/>
      <c r="I9" s="236"/>
      <c r="J9" s="224"/>
      <c r="K9" s="107"/>
      <c r="L9" s="191"/>
      <c r="M9" s="191"/>
      <c r="N9" s="191"/>
      <c r="O9" s="191"/>
      <c r="P9" s="191"/>
      <c r="Q9" s="197"/>
      <c r="R9" s="197"/>
      <c r="S9" s="197"/>
      <c r="T9" s="184"/>
      <c r="U9" s="229"/>
      <c r="V9" s="236"/>
      <c r="W9" s="236"/>
      <c r="X9" s="236"/>
      <c r="Y9" s="236"/>
    </row>
    <row r="10" spans="8:25" ht="15" customHeight="1">
      <c r="H10" s="236"/>
      <c r="I10" s="236"/>
      <c r="J10" s="224"/>
      <c r="K10" s="107"/>
      <c r="L10" s="191"/>
      <c r="M10" s="191"/>
      <c r="N10" s="191"/>
      <c r="O10" s="191"/>
      <c r="P10" s="191"/>
      <c r="Q10" s="197"/>
      <c r="R10" s="197"/>
      <c r="S10" s="197"/>
      <c r="T10" s="184"/>
      <c r="U10" s="229"/>
      <c r="V10" s="236"/>
      <c r="W10" s="236"/>
      <c r="X10" s="236"/>
      <c r="Y10" s="236"/>
    </row>
    <row r="11" spans="8:25" ht="109.5" customHeight="1">
      <c r="H11" s="236"/>
      <c r="I11" s="236"/>
      <c r="J11" s="230"/>
      <c r="K11" s="156"/>
      <c r="L11" s="487" t="s">
        <v>125</v>
      </c>
      <c r="M11" s="487"/>
      <c r="N11" s="487"/>
      <c r="O11" s="487"/>
      <c r="P11" s="487"/>
      <c r="Q11" s="487"/>
      <c r="R11" s="487"/>
      <c r="S11" s="487"/>
      <c r="T11" s="185"/>
      <c r="U11" s="229"/>
      <c r="V11" s="236"/>
      <c r="W11" s="168" t="s">
        <v>130</v>
      </c>
      <c r="X11" s="236"/>
      <c r="Y11" s="236"/>
    </row>
    <row r="12" spans="8:25" ht="109.5" customHeight="1">
      <c r="H12" s="236"/>
      <c r="I12" s="236"/>
      <c r="J12" s="230"/>
      <c r="K12" s="156"/>
      <c r="L12" s="487" t="s">
        <v>127</v>
      </c>
      <c r="M12" s="487"/>
      <c r="N12" s="487"/>
      <c r="O12" s="487"/>
      <c r="P12" s="487"/>
      <c r="Q12" s="487"/>
      <c r="R12" s="487"/>
      <c r="S12" s="487"/>
      <c r="T12" s="185"/>
      <c r="U12" s="229"/>
      <c r="V12" s="236"/>
      <c r="W12" s="168" t="s">
        <v>129</v>
      </c>
      <c r="X12" s="236"/>
      <c r="Y12" s="236"/>
    </row>
    <row r="13" spans="8:25" ht="109.5" customHeight="1">
      <c r="H13" s="236"/>
      <c r="I13" s="236"/>
      <c r="J13" s="230"/>
      <c r="K13" s="156"/>
      <c r="L13" s="487" t="s">
        <v>126</v>
      </c>
      <c r="M13" s="487"/>
      <c r="N13" s="487"/>
      <c r="O13" s="487"/>
      <c r="P13" s="487"/>
      <c r="Q13" s="487"/>
      <c r="R13" s="487"/>
      <c r="S13" s="487"/>
      <c r="T13" s="185"/>
      <c r="U13" s="229"/>
      <c r="V13" s="236"/>
      <c r="W13" s="168" t="s">
        <v>141</v>
      </c>
      <c r="X13" s="236"/>
      <c r="Y13" s="236"/>
    </row>
    <row r="14" spans="8:25" ht="12.75">
      <c r="H14" s="236"/>
      <c r="I14" s="236"/>
      <c r="J14" s="224"/>
      <c r="K14" s="107"/>
      <c r="L14" s="191"/>
      <c r="M14" s="191"/>
      <c r="N14" s="191"/>
      <c r="O14" s="191"/>
      <c r="P14" s="191"/>
      <c r="Q14" s="191"/>
      <c r="R14" s="191"/>
      <c r="S14" s="191"/>
      <c r="T14" s="184"/>
      <c r="U14" s="229"/>
      <c r="V14" s="236"/>
      <c r="W14" s="21"/>
      <c r="X14" s="236"/>
      <c r="Y14" s="236"/>
    </row>
    <row r="15" spans="8:25" ht="15">
      <c r="H15" s="236"/>
      <c r="I15" s="236"/>
      <c r="J15" s="224"/>
      <c r="K15" s="107"/>
      <c r="L15" s="493" t="s">
        <v>122</v>
      </c>
      <c r="M15" s="493"/>
      <c r="N15" s="191"/>
      <c r="O15" s="191"/>
      <c r="P15" s="191"/>
      <c r="Q15" s="191"/>
      <c r="R15" s="191"/>
      <c r="S15" s="191"/>
      <c r="T15" s="184"/>
      <c r="U15" s="229"/>
      <c r="V15" s="236"/>
      <c r="W15" s="21"/>
      <c r="X15" s="236"/>
      <c r="Y15" s="236"/>
    </row>
    <row r="16" spans="8:25" ht="13.5" thickBot="1">
      <c r="H16" s="236"/>
      <c r="I16" s="236"/>
      <c r="J16" s="224"/>
      <c r="K16" s="107"/>
      <c r="L16" s="191"/>
      <c r="M16" s="191"/>
      <c r="N16" s="191"/>
      <c r="O16" s="191"/>
      <c r="P16" s="191"/>
      <c r="Q16" s="191"/>
      <c r="R16" s="191"/>
      <c r="S16" s="191"/>
      <c r="T16" s="184"/>
      <c r="U16" s="229"/>
      <c r="V16" s="236"/>
      <c r="W16" s="490" t="s">
        <v>131</v>
      </c>
      <c r="X16" s="236"/>
      <c r="Y16" s="236"/>
    </row>
    <row r="17" spans="8:25" ht="12.75">
      <c r="H17" s="236"/>
      <c r="I17" s="236"/>
      <c r="J17" s="224"/>
      <c r="K17" s="107"/>
      <c r="L17" s="205" t="s">
        <v>26</v>
      </c>
      <c r="M17" s="206" t="s">
        <v>9</v>
      </c>
      <c r="N17" s="207" t="s">
        <v>61</v>
      </c>
      <c r="O17" s="198"/>
      <c r="P17" s="205" t="s">
        <v>26</v>
      </c>
      <c r="Q17" s="206" t="s">
        <v>9</v>
      </c>
      <c r="R17" s="207" t="s">
        <v>61</v>
      </c>
      <c r="S17" s="198"/>
      <c r="T17" s="186"/>
      <c r="U17" s="229"/>
      <c r="V17" s="236"/>
      <c r="W17" s="491"/>
      <c r="X17" s="236"/>
      <c r="Y17" s="236"/>
    </row>
    <row r="18" spans="8:25" ht="15" customHeight="1" hidden="1">
      <c r="H18" s="236"/>
      <c r="I18" s="236"/>
      <c r="J18" s="224"/>
      <c r="K18" s="107"/>
      <c r="L18" s="208"/>
      <c r="M18" s="209"/>
      <c r="N18" s="210"/>
      <c r="O18" s="191"/>
      <c r="P18" s="217"/>
      <c r="Q18" s="218"/>
      <c r="R18" s="219"/>
      <c r="S18" s="199"/>
      <c r="T18" s="187"/>
      <c r="U18" s="231"/>
      <c r="V18" s="236"/>
      <c r="W18" s="491"/>
      <c r="X18" s="236"/>
      <c r="Y18" s="236"/>
    </row>
    <row r="19" spans="8:25" ht="15" customHeight="1" hidden="1">
      <c r="H19" s="236"/>
      <c r="I19" s="236"/>
      <c r="J19" s="224"/>
      <c r="K19" s="107"/>
      <c r="L19" s="208"/>
      <c r="M19" s="209"/>
      <c r="N19" s="210"/>
      <c r="O19" s="191"/>
      <c r="P19" s="217"/>
      <c r="Q19" s="218"/>
      <c r="R19" s="219"/>
      <c r="S19" s="199"/>
      <c r="T19" s="187"/>
      <c r="U19" s="231"/>
      <c r="V19" s="236"/>
      <c r="W19" s="491"/>
      <c r="X19" s="236"/>
      <c r="Y19" s="236"/>
    </row>
    <row r="20" spans="8:25" ht="15" customHeight="1" hidden="1">
      <c r="H20" s="236"/>
      <c r="I20" s="236"/>
      <c r="J20" s="224"/>
      <c r="K20" s="107"/>
      <c r="L20" s="208"/>
      <c r="M20" s="209"/>
      <c r="N20" s="210"/>
      <c r="O20" s="191"/>
      <c r="P20" s="217"/>
      <c r="Q20" s="218"/>
      <c r="R20" s="219"/>
      <c r="S20" s="199"/>
      <c r="T20" s="187"/>
      <c r="U20" s="231"/>
      <c r="V20" s="236"/>
      <c r="W20" s="491"/>
      <c r="X20" s="236"/>
      <c r="Y20" s="236"/>
    </row>
    <row r="21" spans="8:25" ht="15" customHeight="1" hidden="1">
      <c r="H21" s="236"/>
      <c r="I21" s="236"/>
      <c r="J21" s="224"/>
      <c r="K21" s="107"/>
      <c r="L21" s="208"/>
      <c r="M21" s="209"/>
      <c r="N21" s="210"/>
      <c r="O21" s="191"/>
      <c r="P21" s="217"/>
      <c r="Q21" s="218"/>
      <c r="R21" s="219"/>
      <c r="S21" s="199"/>
      <c r="T21" s="187"/>
      <c r="U21" s="231"/>
      <c r="V21" s="236"/>
      <c r="W21" s="491"/>
      <c r="X21" s="236"/>
      <c r="Y21" s="236"/>
    </row>
    <row r="22" spans="8:25" ht="15" customHeight="1" hidden="1">
      <c r="H22" s="236"/>
      <c r="I22" s="236"/>
      <c r="J22" s="224"/>
      <c r="K22" s="107"/>
      <c r="L22" s="208"/>
      <c r="M22" s="209"/>
      <c r="N22" s="210"/>
      <c r="O22" s="191"/>
      <c r="P22" s="211">
        <f aca="true" ca="1" t="shared" si="0" ref="P22:P37">OFFSET(G$30,MATCH(LARGE(F$30:F$45,ROW()-ROW(P$22)+1),F$30:F$45,0)-1,0)</f>
        <v>1</v>
      </c>
      <c r="Q22" s="212" t="str">
        <f aca="true" ca="1" t="shared" si="1" ref="Q22:Q37">OFFSET(A$30,MATCH(LARGE(F$30:F$45,ROW()-ROW(Q$22)+1),F$30:F$45,0)-1,0)</f>
        <v>Hooe Primary</v>
      </c>
      <c r="R22" s="213">
        <f aca="true" ca="1" t="shared" si="2" ref="R22:R37">OFFSET(D$30,MATCH(LARGE(F$30:F$45,ROW()-ROW(R$22)+1),F$30:F$45,0)-1,0)</f>
        <v>358</v>
      </c>
      <c r="S22" s="200"/>
      <c r="T22" s="188"/>
      <c r="U22" s="231"/>
      <c r="V22" s="236"/>
      <c r="W22" s="491"/>
      <c r="X22" s="236"/>
      <c r="Y22" s="236"/>
    </row>
    <row r="23" spans="8:25" ht="15" customHeight="1" hidden="1">
      <c r="H23" s="236"/>
      <c r="I23" s="236"/>
      <c r="J23" s="224"/>
      <c r="K23" s="107"/>
      <c r="L23" s="208"/>
      <c r="M23" s="209"/>
      <c r="N23" s="210"/>
      <c r="O23" s="191"/>
      <c r="P23" s="211">
        <f ca="1" t="shared" si="0"/>
        <v>2</v>
      </c>
      <c r="Q23" s="212" t="str">
        <f ca="1" t="shared" si="1"/>
        <v>St.Edwards</v>
      </c>
      <c r="R23" s="213">
        <f ca="1" t="shared" si="2"/>
        <v>322</v>
      </c>
      <c r="S23" s="200"/>
      <c r="T23" s="188"/>
      <c r="U23" s="231"/>
      <c r="V23" s="236"/>
      <c r="W23" s="491"/>
      <c r="X23" s="236"/>
      <c r="Y23" s="236"/>
    </row>
    <row r="24" spans="8:25" ht="15" customHeight="1" hidden="1">
      <c r="H24" s="236"/>
      <c r="I24" s="236"/>
      <c r="J24" s="224"/>
      <c r="K24" s="107"/>
      <c r="L24" s="208"/>
      <c r="M24" s="209"/>
      <c r="N24" s="210"/>
      <c r="O24" s="191"/>
      <c r="P24" s="211">
        <f ca="1" t="shared" si="0"/>
        <v>3</v>
      </c>
      <c r="Q24" s="212" t="str">
        <f ca="1" t="shared" si="1"/>
        <v>High View</v>
      </c>
      <c r="R24" s="213">
        <f ca="1" t="shared" si="2"/>
        <v>304</v>
      </c>
      <c r="S24" s="200"/>
      <c r="T24" s="188"/>
      <c r="U24" s="231"/>
      <c r="V24" s="236"/>
      <c r="W24" s="491"/>
      <c r="X24" s="236"/>
      <c r="Y24" s="236"/>
    </row>
    <row r="25" spans="8:25" ht="15" customHeight="1" hidden="1">
      <c r="H25" s="236"/>
      <c r="I25" s="236"/>
      <c r="J25" s="224"/>
      <c r="K25" s="107"/>
      <c r="L25" s="208"/>
      <c r="M25" s="209"/>
      <c r="N25" s="210"/>
      <c r="O25" s="191"/>
      <c r="P25" s="211">
        <f ca="1" t="shared" si="0"/>
        <v>4</v>
      </c>
      <c r="Q25" s="212" t="str">
        <f ca="1" t="shared" si="1"/>
        <v>Stuart Road </v>
      </c>
      <c r="R25" s="213">
        <f ca="1" t="shared" si="2"/>
        <v>302</v>
      </c>
      <c r="S25" s="200"/>
      <c r="T25" s="188"/>
      <c r="U25" s="231"/>
      <c r="V25" s="236"/>
      <c r="W25" s="491"/>
      <c r="X25" s="236"/>
      <c r="Y25" s="236"/>
    </row>
    <row r="26" spans="8:25" ht="15" customHeight="1" hidden="1">
      <c r="H26" s="236"/>
      <c r="I26" s="236"/>
      <c r="J26" s="224"/>
      <c r="K26" s="107"/>
      <c r="L26" s="208"/>
      <c r="M26" s="209"/>
      <c r="N26" s="210"/>
      <c r="O26" s="191"/>
      <c r="P26" s="211">
        <f ca="1" t="shared" si="0"/>
        <v>5</v>
      </c>
      <c r="Q26" s="212" t="str">
        <f ca="1" t="shared" si="1"/>
        <v>St Peters RC</v>
      </c>
      <c r="R26" s="213">
        <f ca="1" t="shared" si="2"/>
        <v>284</v>
      </c>
      <c r="S26" s="200"/>
      <c r="T26" s="188"/>
      <c r="U26" s="231"/>
      <c r="V26" s="236"/>
      <c r="W26" s="491"/>
      <c r="X26" s="236"/>
      <c r="Y26" s="236"/>
    </row>
    <row r="27" spans="8:25" ht="15" customHeight="1" hidden="1">
      <c r="H27" s="236"/>
      <c r="I27" s="236"/>
      <c r="J27" s="224"/>
      <c r="K27" s="107"/>
      <c r="L27" s="208"/>
      <c r="M27" s="209"/>
      <c r="N27" s="210"/>
      <c r="O27" s="191"/>
      <c r="P27" s="211">
        <f ca="1" t="shared" si="0"/>
        <v>6</v>
      </c>
      <c r="Q27" s="212" t="str">
        <f ca="1" t="shared" si="1"/>
        <v>Goosewell</v>
      </c>
      <c r="R27" s="213">
        <f ca="1" t="shared" si="2"/>
        <v>278</v>
      </c>
      <c r="S27" s="200"/>
      <c r="T27" s="188"/>
      <c r="U27" s="231"/>
      <c r="V27" s="236"/>
      <c r="W27" s="491"/>
      <c r="X27" s="236"/>
      <c r="Y27" s="236"/>
    </row>
    <row r="28" spans="8:25" ht="15" customHeight="1" hidden="1">
      <c r="H28" s="236"/>
      <c r="I28" s="236"/>
      <c r="J28" s="224"/>
      <c r="K28" s="107"/>
      <c r="L28" s="208"/>
      <c r="M28" s="209"/>
      <c r="N28" s="210"/>
      <c r="O28" s="191"/>
      <c r="P28" s="211">
        <f ca="1" t="shared" si="0"/>
        <v>7</v>
      </c>
      <c r="Q28" s="212" t="str">
        <f ca="1" t="shared" si="1"/>
        <v>Mount Street</v>
      </c>
      <c r="R28" s="213">
        <f ca="1" t="shared" si="2"/>
        <v>240</v>
      </c>
      <c r="S28" s="200"/>
      <c r="T28" s="188"/>
      <c r="U28" s="231"/>
      <c r="V28" s="236"/>
      <c r="W28" s="491"/>
      <c r="X28" s="236"/>
      <c r="Y28" s="236"/>
    </row>
    <row r="29" spans="1:25" ht="15" customHeight="1" hidden="1">
      <c r="A29" t="s">
        <v>9</v>
      </c>
      <c r="B29" t="s">
        <v>0</v>
      </c>
      <c r="C29" t="s">
        <v>18</v>
      </c>
      <c r="D29" t="s">
        <v>59</v>
      </c>
      <c r="E29" t="s">
        <v>62</v>
      </c>
      <c r="F29" t="s">
        <v>63</v>
      </c>
      <c r="G29" t="s">
        <v>60</v>
      </c>
      <c r="H29" s="236"/>
      <c r="I29" s="236"/>
      <c r="J29" s="224"/>
      <c r="K29" s="107"/>
      <c r="L29" s="208"/>
      <c r="M29" s="209"/>
      <c r="N29" s="210"/>
      <c r="O29" s="191"/>
      <c r="P29" s="211">
        <f ca="1" t="shared" si="0"/>
        <v>8</v>
      </c>
      <c r="Q29" s="212" t="str">
        <f ca="1" t="shared" si="1"/>
        <v>Marine Academy Plymouth</v>
      </c>
      <c r="R29" s="213">
        <f ca="1" t="shared" si="2"/>
        <v>236</v>
      </c>
      <c r="S29" s="200"/>
      <c r="T29" s="188"/>
      <c r="U29" s="231"/>
      <c r="V29" s="236"/>
      <c r="W29" s="491"/>
      <c r="X29" s="236"/>
      <c r="Y29" s="236"/>
    </row>
    <row r="30" spans="1:25" ht="24.75" customHeight="1">
      <c r="A30" t="str">
        <f>'TEAM NAMES &amp; EVENTS'!E12</f>
        <v>Marine Academy Plymouth</v>
      </c>
      <c r="B30">
        <f>'TEAM SCORES'!G28</f>
        <v>138</v>
      </c>
      <c r="C30">
        <f>'TEAM SCORES'!H28</f>
        <v>98</v>
      </c>
      <c r="D30">
        <f>B30+C30</f>
        <v>236</v>
      </c>
      <c r="E30">
        <v>0.01</v>
      </c>
      <c r="F30">
        <f>(D30+E30)</f>
        <v>236.01</v>
      </c>
      <c r="G30">
        <f aca="true" t="shared" si="3" ref="G30:G45">IF(D30=0,0,RANK(D30,$D$30:$D$45))</f>
        <v>8</v>
      </c>
      <c r="H30" s="236"/>
      <c r="I30" s="236"/>
      <c r="J30" s="224"/>
      <c r="K30" s="107"/>
      <c r="L30" s="211">
        <f aca="true" ca="1" t="shared" si="4" ref="L30:L45">OFFSET(G$30,MATCH(LARGE(F$30:F$45,ROW()-ROW(L$30)+1),F$30:F$45,0)-1,0)</f>
        <v>1</v>
      </c>
      <c r="M30" s="212" t="str">
        <f aca="true" ca="1" t="shared" si="5" ref="M30:M45">OFFSET(A$30,MATCH(LARGE(F$30:F$45,ROW()-ROW(M$30)+1),F$30:F$45,0)-1,0)</f>
        <v>Hooe Primary</v>
      </c>
      <c r="N30" s="213">
        <f aca="true" ca="1" t="shared" si="6" ref="N30:N45">OFFSET(D$30,MATCH(LARGE(F$30:F$45,ROW()-ROW(N$30)+1),F$30:F$45,0)-1,0)</f>
        <v>358</v>
      </c>
      <c r="O30" s="199"/>
      <c r="P30" s="211">
        <f ca="1" t="shared" si="0"/>
        <v>9</v>
      </c>
      <c r="Q30" s="212" t="str">
        <f ca="1" t="shared" si="1"/>
        <v>Stoke Damerel</v>
      </c>
      <c r="R30" s="213">
        <f ca="1" t="shared" si="2"/>
        <v>202</v>
      </c>
      <c r="S30" s="200"/>
      <c r="T30" s="188"/>
      <c r="U30" s="231"/>
      <c r="V30" s="236"/>
      <c r="W30" s="492"/>
      <c r="X30" s="236"/>
      <c r="Y30" s="236"/>
    </row>
    <row r="31" spans="1:26" ht="24.75" customHeight="1">
      <c r="A31" t="str">
        <f>'TEAM NAMES &amp; EVENTS'!E13</f>
        <v>Stuart Road </v>
      </c>
      <c r="B31">
        <f>'TEAM SCORES'!I28</f>
        <v>124</v>
      </c>
      <c r="C31">
        <f>'TEAM SCORES'!J28</f>
        <v>178</v>
      </c>
      <c r="D31">
        <f aca="true" t="shared" si="7" ref="D31:D41">B31+C31</f>
        <v>302</v>
      </c>
      <c r="E31">
        <v>0.02</v>
      </c>
      <c r="F31">
        <f aca="true" t="shared" si="8" ref="F31:F45">(D31+E31)</f>
        <v>302.02</v>
      </c>
      <c r="G31">
        <f t="shared" si="3"/>
        <v>4</v>
      </c>
      <c r="H31" s="236"/>
      <c r="I31" s="236"/>
      <c r="J31" s="224"/>
      <c r="K31" s="107"/>
      <c r="L31" s="211">
        <f ca="1" t="shared" si="4"/>
        <v>2</v>
      </c>
      <c r="M31" s="212" t="str">
        <f ca="1" t="shared" si="5"/>
        <v>St.Edwards</v>
      </c>
      <c r="N31" s="213">
        <f ca="1" t="shared" si="6"/>
        <v>322</v>
      </c>
      <c r="O31" s="199"/>
      <c r="P31" s="211">
        <f ca="1" t="shared" si="0"/>
        <v>10</v>
      </c>
      <c r="Q31" s="212" t="str">
        <f ca="1" t="shared" si="1"/>
        <v>Laira Green</v>
      </c>
      <c r="R31" s="213">
        <f ca="1" t="shared" si="2"/>
        <v>196</v>
      </c>
      <c r="S31" s="200"/>
      <c r="T31" s="188"/>
      <c r="U31" s="231"/>
      <c r="V31" s="236"/>
      <c r="W31" s="236"/>
      <c r="X31" s="236"/>
      <c r="Y31" s="236"/>
      <c r="Z31" s="236"/>
    </row>
    <row r="32" spans="1:26" ht="24.75" customHeight="1">
      <c r="A32" t="str">
        <f>'TEAM NAMES &amp; EVENTS'!E14</f>
        <v>Stoke Damerel</v>
      </c>
      <c r="B32">
        <f>'TEAM SCORES'!K28</f>
        <v>102</v>
      </c>
      <c r="C32">
        <f>'TEAM SCORES'!L28</f>
        <v>100</v>
      </c>
      <c r="D32">
        <f t="shared" si="7"/>
        <v>202</v>
      </c>
      <c r="E32">
        <v>0.03</v>
      </c>
      <c r="F32">
        <f t="shared" si="8"/>
        <v>202.03</v>
      </c>
      <c r="G32">
        <f t="shared" si="3"/>
        <v>9</v>
      </c>
      <c r="H32" s="236"/>
      <c r="I32" s="236"/>
      <c r="J32" s="224"/>
      <c r="K32" s="107"/>
      <c r="L32" s="211">
        <f ca="1" t="shared" si="4"/>
        <v>3</v>
      </c>
      <c r="M32" s="212" t="str">
        <f ca="1" t="shared" si="5"/>
        <v>High View</v>
      </c>
      <c r="N32" s="213">
        <f ca="1" t="shared" si="6"/>
        <v>304</v>
      </c>
      <c r="O32" s="199"/>
      <c r="P32" s="211">
        <f ca="1" t="shared" si="0"/>
        <v>0</v>
      </c>
      <c r="Q32" s="212">
        <f ca="1" t="shared" si="1"/>
        <v>0</v>
      </c>
      <c r="R32" s="213">
        <f ca="1" t="shared" si="2"/>
        <v>0</v>
      </c>
      <c r="S32" s="200"/>
      <c r="T32" s="188"/>
      <c r="U32" s="231"/>
      <c r="V32" s="236"/>
      <c r="W32" s="236"/>
      <c r="X32" s="236"/>
      <c r="Y32" s="236"/>
      <c r="Z32" s="236"/>
    </row>
    <row r="33" spans="1:26" ht="24.75" customHeight="1">
      <c r="A33" t="str">
        <f>'TEAM NAMES &amp; EVENTS'!E15</f>
        <v>St.Edwards</v>
      </c>
      <c r="B33">
        <f>'TEAM SCORES'!M28</f>
        <v>190</v>
      </c>
      <c r="C33">
        <f>'TEAM SCORES'!N28</f>
        <v>132</v>
      </c>
      <c r="D33">
        <f t="shared" si="7"/>
        <v>322</v>
      </c>
      <c r="E33">
        <v>0.04</v>
      </c>
      <c r="F33">
        <f t="shared" si="8"/>
        <v>322.04</v>
      </c>
      <c r="G33">
        <f t="shared" si="3"/>
        <v>2</v>
      </c>
      <c r="H33" s="236"/>
      <c r="I33" s="236"/>
      <c r="J33" s="224"/>
      <c r="K33" s="107"/>
      <c r="L33" s="211">
        <f ca="1" t="shared" si="4"/>
        <v>4</v>
      </c>
      <c r="M33" s="212" t="str">
        <f ca="1" t="shared" si="5"/>
        <v>Stuart Road </v>
      </c>
      <c r="N33" s="213">
        <f ca="1" t="shared" si="6"/>
        <v>302</v>
      </c>
      <c r="O33" s="199"/>
      <c r="P33" s="211">
        <f ca="1" t="shared" si="0"/>
        <v>0</v>
      </c>
      <c r="Q33" s="212">
        <f ca="1" t="shared" si="1"/>
        <v>0</v>
      </c>
      <c r="R33" s="213">
        <f ca="1" t="shared" si="2"/>
        <v>0</v>
      </c>
      <c r="S33" s="200"/>
      <c r="T33" s="188"/>
      <c r="U33" s="231"/>
      <c r="V33" s="236"/>
      <c r="W33" s="236"/>
      <c r="X33" s="236"/>
      <c r="Y33" s="236"/>
      <c r="Z33" s="236"/>
    </row>
    <row r="34" spans="1:26" ht="24.75" customHeight="1">
      <c r="A34" t="str">
        <f>'TEAM NAMES &amp; EVENTS'!E16</f>
        <v>High View</v>
      </c>
      <c r="B34">
        <f>'TEAM SCORES'!O28</f>
        <v>144</v>
      </c>
      <c r="C34">
        <f>'TEAM SCORES'!P28</f>
        <v>160</v>
      </c>
      <c r="D34">
        <f t="shared" si="7"/>
        <v>304</v>
      </c>
      <c r="E34">
        <v>0.05</v>
      </c>
      <c r="F34">
        <f t="shared" si="8"/>
        <v>304.05</v>
      </c>
      <c r="G34">
        <f t="shared" si="3"/>
        <v>3</v>
      </c>
      <c r="H34" s="236"/>
      <c r="I34" s="236"/>
      <c r="J34" s="224"/>
      <c r="K34" s="107"/>
      <c r="L34" s="211">
        <f ca="1" t="shared" si="4"/>
        <v>5</v>
      </c>
      <c r="M34" s="212" t="str">
        <f ca="1" t="shared" si="5"/>
        <v>St Peters RC</v>
      </c>
      <c r="N34" s="213">
        <f ca="1" t="shared" si="6"/>
        <v>284</v>
      </c>
      <c r="O34" s="199"/>
      <c r="P34" s="211">
        <f ca="1" t="shared" si="0"/>
        <v>0</v>
      </c>
      <c r="Q34" s="212">
        <f ca="1" t="shared" si="1"/>
        <v>0</v>
      </c>
      <c r="R34" s="213">
        <f ca="1" t="shared" si="2"/>
        <v>0</v>
      </c>
      <c r="S34" s="200"/>
      <c r="T34" s="188"/>
      <c r="U34" s="231"/>
      <c r="V34" s="236"/>
      <c r="W34" s="236"/>
      <c r="X34" s="236"/>
      <c r="Y34" s="236"/>
      <c r="Z34" s="236"/>
    </row>
    <row r="35" spans="1:26" ht="24.75" customHeight="1">
      <c r="A35">
        <f>'TEAM NAMES &amp; EVENTS'!E17</f>
        <v>0</v>
      </c>
      <c r="B35">
        <f>'TEAM SCORES'!Q28</f>
        <v>0</v>
      </c>
      <c r="C35">
        <f>'TEAM SCORES'!R28</f>
        <v>0</v>
      </c>
      <c r="D35">
        <f t="shared" si="7"/>
        <v>0</v>
      </c>
      <c r="E35">
        <v>0.06</v>
      </c>
      <c r="F35">
        <f t="shared" si="8"/>
        <v>0.06</v>
      </c>
      <c r="G35">
        <f t="shared" si="3"/>
        <v>0</v>
      </c>
      <c r="H35" s="236"/>
      <c r="I35" s="236"/>
      <c r="J35" s="224"/>
      <c r="K35" s="107"/>
      <c r="L35" s="211">
        <f ca="1" t="shared" si="4"/>
        <v>6</v>
      </c>
      <c r="M35" s="212" t="str">
        <f ca="1" t="shared" si="5"/>
        <v>Goosewell</v>
      </c>
      <c r="N35" s="213">
        <f ca="1" t="shared" si="6"/>
        <v>278</v>
      </c>
      <c r="O35" s="199"/>
      <c r="P35" s="211">
        <f ca="1" t="shared" si="0"/>
        <v>0</v>
      </c>
      <c r="Q35" s="212">
        <f ca="1" t="shared" si="1"/>
        <v>0</v>
      </c>
      <c r="R35" s="213">
        <f ca="1" t="shared" si="2"/>
        <v>0</v>
      </c>
      <c r="S35" s="200"/>
      <c r="T35" s="188"/>
      <c r="U35" s="231"/>
      <c r="V35" s="236"/>
      <c r="W35" s="236"/>
      <c r="X35" s="236"/>
      <c r="Y35" s="236"/>
      <c r="Z35" s="236"/>
    </row>
    <row r="36" spans="1:26" ht="24.75" customHeight="1">
      <c r="A36" t="str">
        <f>'TEAM NAMES &amp; EVENTS'!E18</f>
        <v>Laira Green</v>
      </c>
      <c r="B36">
        <f>'TEAM SCORES'!S28</f>
        <v>88</v>
      </c>
      <c r="C36">
        <f>'TEAM SCORES'!T28</f>
        <v>108</v>
      </c>
      <c r="D36">
        <f t="shared" si="7"/>
        <v>196</v>
      </c>
      <c r="E36">
        <v>0.07</v>
      </c>
      <c r="F36">
        <f t="shared" si="8"/>
        <v>196.07</v>
      </c>
      <c r="G36">
        <f t="shared" si="3"/>
        <v>10</v>
      </c>
      <c r="H36" s="236"/>
      <c r="I36" s="236"/>
      <c r="J36" s="224"/>
      <c r="K36" s="107"/>
      <c r="L36" s="211">
        <f ca="1" t="shared" si="4"/>
        <v>7</v>
      </c>
      <c r="M36" s="212" t="str">
        <f ca="1" t="shared" si="5"/>
        <v>Mount Street</v>
      </c>
      <c r="N36" s="213">
        <f ca="1" t="shared" si="6"/>
        <v>240</v>
      </c>
      <c r="O36" s="199"/>
      <c r="P36" s="211">
        <f ca="1" t="shared" si="0"/>
        <v>0</v>
      </c>
      <c r="Q36" s="212">
        <f ca="1" t="shared" si="1"/>
        <v>0</v>
      </c>
      <c r="R36" s="213">
        <f ca="1" t="shared" si="2"/>
        <v>0</v>
      </c>
      <c r="S36" s="200"/>
      <c r="T36" s="188"/>
      <c r="U36" s="231"/>
      <c r="V36" s="236"/>
      <c r="W36" s="236"/>
      <c r="X36" s="236"/>
      <c r="Y36" s="236"/>
      <c r="Z36" s="236"/>
    </row>
    <row r="37" spans="1:26" ht="24.75" customHeight="1" thickBot="1">
      <c r="A37" t="str">
        <f>'TEAM NAMES &amp; EVENTS'!E19</f>
        <v>Goosewell</v>
      </c>
      <c r="B37">
        <f>'TEAM SCORES'!U28</f>
        <v>106</v>
      </c>
      <c r="C37">
        <f>'TEAM SCORES'!V28</f>
        <v>172</v>
      </c>
      <c r="D37">
        <f t="shared" si="7"/>
        <v>278</v>
      </c>
      <c r="E37">
        <v>0.08</v>
      </c>
      <c r="F37">
        <f t="shared" si="8"/>
        <v>278.08</v>
      </c>
      <c r="G37">
        <f t="shared" si="3"/>
        <v>6</v>
      </c>
      <c r="H37" s="236"/>
      <c r="I37" s="236"/>
      <c r="J37" s="224"/>
      <c r="K37" s="107"/>
      <c r="L37" s="214">
        <f ca="1" t="shared" si="4"/>
        <v>8</v>
      </c>
      <c r="M37" s="215" t="str">
        <f ca="1" t="shared" si="5"/>
        <v>Marine Academy Plymouth</v>
      </c>
      <c r="N37" s="216">
        <f ca="1" t="shared" si="6"/>
        <v>236</v>
      </c>
      <c r="O37" s="199"/>
      <c r="P37" s="214">
        <f ca="1" t="shared" si="0"/>
        <v>0</v>
      </c>
      <c r="Q37" s="215">
        <f ca="1" t="shared" si="1"/>
        <v>0</v>
      </c>
      <c r="R37" s="216">
        <f ca="1" t="shared" si="2"/>
        <v>0</v>
      </c>
      <c r="S37" s="200"/>
      <c r="T37" s="188"/>
      <c r="U37" s="231"/>
      <c r="V37" s="236"/>
      <c r="W37" s="236"/>
      <c r="X37" s="236"/>
      <c r="Y37" s="236"/>
      <c r="Z37" s="236"/>
    </row>
    <row r="38" spans="1:26" ht="24.75" customHeight="1">
      <c r="A38" t="str">
        <f>'TEAM NAMES &amp; EVENTS'!E20</f>
        <v>St Peters RC</v>
      </c>
      <c r="B38">
        <f>'TEAM SCORES'!W28</f>
        <v>136</v>
      </c>
      <c r="C38">
        <f>'TEAM SCORES'!X28</f>
        <v>148</v>
      </c>
      <c r="D38">
        <f t="shared" si="7"/>
        <v>284</v>
      </c>
      <c r="E38">
        <v>0.09</v>
      </c>
      <c r="F38">
        <f t="shared" si="8"/>
        <v>284.09</v>
      </c>
      <c r="G38">
        <f t="shared" si="3"/>
        <v>5</v>
      </c>
      <c r="H38" s="236"/>
      <c r="I38" s="236"/>
      <c r="J38" s="224"/>
      <c r="K38" s="107"/>
      <c r="L38" s="200">
        <f ca="1" t="shared" si="4"/>
        <v>9</v>
      </c>
      <c r="M38" s="201" t="str">
        <f ca="1" t="shared" si="5"/>
        <v>Stoke Damerel</v>
      </c>
      <c r="N38" s="200">
        <f ca="1" t="shared" si="6"/>
        <v>202</v>
      </c>
      <c r="O38" s="199"/>
      <c r="P38" s="200"/>
      <c r="Q38" s="201"/>
      <c r="R38" s="200"/>
      <c r="S38" s="200"/>
      <c r="T38" s="188"/>
      <c r="U38" s="231"/>
      <c r="V38" s="236"/>
      <c r="W38" s="236"/>
      <c r="X38" s="236"/>
      <c r="Y38" s="236"/>
      <c r="Z38" s="236"/>
    </row>
    <row r="39" spans="1:26" ht="24.75" customHeight="1" hidden="1">
      <c r="A39" t="str">
        <f>'TEAM NAMES &amp; EVENTS'!E21</f>
        <v>Mount Street</v>
      </c>
      <c r="B39">
        <f>'TEAM SCORES'!Y28</f>
        <v>122</v>
      </c>
      <c r="C39">
        <f>'TEAM SCORES'!Z28</f>
        <v>118</v>
      </c>
      <c r="D39">
        <f t="shared" si="7"/>
        <v>240</v>
      </c>
      <c r="E39">
        <v>0.1</v>
      </c>
      <c r="F39">
        <f t="shared" si="8"/>
        <v>240.1</v>
      </c>
      <c r="G39">
        <f t="shared" si="3"/>
        <v>7</v>
      </c>
      <c r="H39" s="236"/>
      <c r="I39" s="236"/>
      <c r="J39" s="224"/>
      <c r="K39" s="107"/>
      <c r="L39" s="200">
        <f ca="1" t="shared" si="4"/>
        <v>10</v>
      </c>
      <c r="M39" s="201" t="str">
        <f ca="1" t="shared" si="5"/>
        <v>Laira Green</v>
      </c>
      <c r="N39" s="200">
        <f ca="1" t="shared" si="6"/>
        <v>196</v>
      </c>
      <c r="O39" s="199"/>
      <c r="P39" s="200"/>
      <c r="Q39" s="201"/>
      <c r="R39" s="200"/>
      <c r="S39" s="200"/>
      <c r="T39" s="188"/>
      <c r="U39" s="231"/>
      <c r="V39" s="236"/>
      <c r="W39" s="236"/>
      <c r="X39" s="236"/>
      <c r="Y39" s="236"/>
      <c r="Z39" s="236"/>
    </row>
    <row r="40" spans="1:26" ht="24.75" customHeight="1" hidden="1">
      <c r="A40">
        <f>'TEAM NAMES &amp; EVENTS'!E22</f>
        <v>0</v>
      </c>
      <c r="B40">
        <f>'TEAM SCORES'!AA28</f>
        <v>0</v>
      </c>
      <c r="C40">
        <f>'TEAM SCORES'!AB28</f>
        <v>0</v>
      </c>
      <c r="D40">
        <f t="shared" si="7"/>
        <v>0</v>
      </c>
      <c r="E40">
        <v>0.11</v>
      </c>
      <c r="F40">
        <f t="shared" si="8"/>
        <v>0.11</v>
      </c>
      <c r="G40">
        <f t="shared" si="3"/>
        <v>0</v>
      </c>
      <c r="H40" s="236"/>
      <c r="I40" s="236"/>
      <c r="J40" s="224"/>
      <c r="K40" s="107"/>
      <c r="L40" s="200">
        <f ca="1" t="shared" si="4"/>
        <v>0</v>
      </c>
      <c r="M40" s="201">
        <f ca="1" t="shared" si="5"/>
        <v>0</v>
      </c>
      <c r="N40" s="200">
        <f ca="1" t="shared" si="6"/>
        <v>0</v>
      </c>
      <c r="O40" s="199"/>
      <c r="P40" s="200"/>
      <c r="Q40" s="201"/>
      <c r="R40" s="200"/>
      <c r="S40" s="200"/>
      <c r="T40" s="188"/>
      <c r="U40" s="231"/>
      <c r="V40" s="236"/>
      <c r="W40" s="236"/>
      <c r="X40" s="236"/>
      <c r="Y40" s="236"/>
      <c r="Z40" s="236"/>
    </row>
    <row r="41" spans="1:26" ht="24.75" customHeight="1" hidden="1">
      <c r="A41" t="str">
        <f>'TEAM NAMES &amp; EVENTS'!E23</f>
        <v>Hooe Primary</v>
      </c>
      <c r="B41">
        <f>'TEAM SCORES'!AC28</f>
        <v>206</v>
      </c>
      <c r="C41">
        <f>'TEAM SCORES'!AD28</f>
        <v>152</v>
      </c>
      <c r="D41">
        <f t="shared" si="7"/>
        <v>358</v>
      </c>
      <c r="E41">
        <v>0.12</v>
      </c>
      <c r="F41">
        <f t="shared" si="8"/>
        <v>358.12</v>
      </c>
      <c r="G41">
        <f t="shared" si="3"/>
        <v>1</v>
      </c>
      <c r="H41" s="236"/>
      <c r="I41" s="236"/>
      <c r="J41" s="224"/>
      <c r="K41" s="107"/>
      <c r="L41" s="200">
        <f ca="1" t="shared" si="4"/>
        <v>0</v>
      </c>
      <c r="M41" s="201">
        <f ca="1" t="shared" si="5"/>
        <v>0</v>
      </c>
      <c r="N41" s="200">
        <f ca="1" t="shared" si="6"/>
        <v>0</v>
      </c>
      <c r="O41" s="199"/>
      <c r="P41" s="200"/>
      <c r="Q41" s="201"/>
      <c r="R41" s="200"/>
      <c r="S41" s="200"/>
      <c r="T41" s="188"/>
      <c r="U41" s="231"/>
      <c r="V41" s="236"/>
      <c r="W41" s="236"/>
      <c r="X41" s="236"/>
      <c r="Y41" s="236"/>
      <c r="Z41" s="236"/>
    </row>
    <row r="42" spans="1:26" ht="15" hidden="1">
      <c r="A42">
        <f>'TEAM NAMES &amp; EVENTS'!E24</f>
        <v>0</v>
      </c>
      <c r="B42">
        <f>'TEAM SCORES'!AE28</f>
        <v>0</v>
      </c>
      <c r="C42">
        <f>'TEAM SCORES'!AF28</f>
        <v>0</v>
      </c>
      <c r="D42">
        <f>B42+C42</f>
        <v>0</v>
      </c>
      <c r="E42">
        <v>0.13</v>
      </c>
      <c r="F42">
        <f t="shared" si="8"/>
        <v>0.13</v>
      </c>
      <c r="G42">
        <f t="shared" si="3"/>
        <v>0</v>
      </c>
      <c r="H42" s="236"/>
      <c r="I42" s="236"/>
      <c r="J42" s="224"/>
      <c r="K42" s="107"/>
      <c r="L42" s="199">
        <f ca="1" t="shared" si="4"/>
        <v>0</v>
      </c>
      <c r="M42" s="199">
        <f ca="1" t="shared" si="5"/>
        <v>0</v>
      </c>
      <c r="N42" s="199">
        <f ca="1" t="shared" si="6"/>
        <v>0</v>
      </c>
      <c r="O42" s="199"/>
      <c r="P42" s="191"/>
      <c r="Q42" s="199"/>
      <c r="R42" s="199"/>
      <c r="S42" s="199"/>
      <c r="T42" s="187"/>
      <c r="U42" s="231"/>
      <c r="V42" s="236"/>
      <c r="W42" s="236"/>
      <c r="X42" s="236"/>
      <c r="Y42" s="236"/>
      <c r="Z42" s="236"/>
    </row>
    <row r="43" spans="1:26" ht="15" hidden="1">
      <c r="A43">
        <f>'TEAM NAMES &amp; EVENTS'!E25</f>
        <v>0</v>
      </c>
      <c r="B43">
        <f>'TEAM SCORES'!AG28</f>
        <v>0</v>
      </c>
      <c r="C43">
        <f>'TEAM SCORES'!AH28</f>
        <v>0</v>
      </c>
      <c r="D43">
        <f>B43+C43</f>
        <v>0</v>
      </c>
      <c r="E43">
        <v>0.14</v>
      </c>
      <c r="F43">
        <f t="shared" si="8"/>
        <v>0.14</v>
      </c>
      <c r="G43">
        <f t="shared" si="3"/>
        <v>0</v>
      </c>
      <c r="H43" s="236"/>
      <c r="I43" s="236"/>
      <c r="J43" s="224"/>
      <c r="K43" s="107"/>
      <c r="L43" s="199">
        <f ca="1" t="shared" si="4"/>
        <v>0</v>
      </c>
      <c r="M43" s="199">
        <f ca="1" t="shared" si="5"/>
        <v>0</v>
      </c>
      <c r="N43" s="199">
        <f ca="1" t="shared" si="6"/>
        <v>0</v>
      </c>
      <c r="O43" s="199"/>
      <c r="P43" s="191"/>
      <c r="Q43" s="199"/>
      <c r="R43" s="199"/>
      <c r="S43" s="199"/>
      <c r="T43" s="187"/>
      <c r="U43" s="231"/>
      <c r="V43" s="236"/>
      <c r="W43" s="236"/>
      <c r="X43" s="236"/>
      <c r="Y43" s="236"/>
      <c r="Z43" s="236"/>
    </row>
    <row r="44" spans="1:26" ht="15" hidden="1">
      <c r="A44">
        <f>'TEAM NAMES &amp; EVENTS'!E26</f>
        <v>0</v>
      </c>
      <c r="B44">
        <f>'TEAM SCORES'!AI28</f>
        <v>0</v>
      </c>
      <c r="C44">
        <f>'TEAM SCORES'!AJ28</f>
        <v>0</v>
      </c>
      <c r="D44">
        <f>B44+C44</f>
        <v>0</v>
      </c>
      <c r="E44">
        <v>0.15</v>
      </c>
      <c r="F44">
        <f t="shared" si="8"/>
        <v>0.15</v>
      </c>
      <c r="G44">
        <f t="shared" si="3"/>
        <v>0</v>
      </c>
      <c r="H44" s="236"/>
      <c r="I44" s="236"/>
      <c r="J44" s="224"/>
      <c r="K44" s="107"/>
      <c r="L44" s="199">
        <f ca="1" t="shared" si="4"/>
        <v>0</v>
      </c>
      <c r="M44" s="199">
        <f ca="1" t="shared" si="5"/>
        <v>0</v>
      </c>
      <c r="N44" s="199">
        <f ca="1" t="shared" si="6"/>
        <v>0</v>
      </c>
      <c r="O44" s="199"/>
      <c r="P44" s="191"/>
      <c r="Q44" s="199"/>
      <c r="R44" s="199"/>
      <c r="S44" s="199"/>
      <c r="T44" s="187"/>
      <c r="U44" s="231"/>
      <c r="V44" s="236"/>
      <c r="W44" s="236"/>
      <c r="X44" s="236"/>
      <c r="Y44" s="236"/>
      <c r="Z44" s="236"/>
    </row>
    <row r="45" spans="1:26" ht="15" hidden="1">
      <c r="A45">
        <f>'TEAM NAMES &amp; EVENTS'!E27</f>
        <v>0</v>
      </c>
      <c r="B45">
        <f>'TEAM SCORES'!AK28</f>
        <v>0</v>
      </c>
      <c r="C45">
        <f>'TEAM SCORES'!AL28</f>
        <v>0</v>
      </c>
      <c r="D45">
        <f>B45+C45</f>
        <v>0</v>
      </c>
      <c r="E45">
        <v>0.16</v>
      </c>
      <c r="F45">
        <f t="shared" si="8"/>
        <v>0.16</v>
      </c>
      <c r="G45">
        <f t="shared" si="3"/>
        <v>0</v>
      </c>
      <c r="H45" s="236"/>
      <c r="I45" s="236"/>
      <c r="J45" s="224"/>
      <c r="K45" s="107"/>
      <c r="L45" s="199">
        <f ca="1" t="shared" si="4"/>
        <v>0</v>
      </c>
      <c r="M45" s="199">
        <f ca="1" t="shared" si="5"/>
        <v>0</v>
      </c>
      <c r="N45" s="199">
        <f ca="1" t="shared" si="6"/>
        <v>0</v>
      </c>
      <c r="O45" s="199"/>
      <c r="P45" s="191"/>
      <c r="Q45" s="199"/>
      <c r="R45" s="199"/>
      <c r="S45" s="199"/>
      <c r="T45" s="187"/>
      <c r="U45" s="231"/>
      <c r="V45" s="236"/>
      <c r="W45" s="236"/>
      <c r="X45" s="236"/>
      <c r="Y45" s="236"/>
      <c r="Z45" s="236"/>
    </row>
    <row r="46" spans="8:26" ht="12.75" hidden="1">
      <c r="H46" s="236"/>
      <c r="I46" s="236"/>
      <c r="J46" s="224"/>
      <c r="K46" s="107"/>
      <c r="L46" s="191"/>
      <c r="M46" s="191"/>
      <c r="N46" s="191"/>
      <c r="O46" s="191"/>
      <c r="P46" s="191"/>
      <c r="Q46" s="191"/>
      <c r="R46" s="191"/>
      <c r="S46" s="191"/>
      <c r="T46" s="184"/>
      <c r="U46" s="229"/>
      <c r="V46" s="236"/>
      <c r="W46" s="236"/>
      <c r="X46" s="236"/>
      <c r="Y46" s="236"/>
      <c r="Z46" s="236"/>
    </row>
    <row r="47" spans="8:26" ht="15">
      <c r="H47" s="236"/>
      <c r="I47" s="236"/>
      <c r="J47" s="224"/>
      <c r="K47" s="107"/>
      <c r="L47" s="202" t="s">
        <v>132</v>
      </c>
      <c r="M47" s="202"/>
      <c r="N47" s="202"/>
      <c r="O47" s="191"/>
      <c r="P47" s="191"/>
      <c r="Q47" s="191"/>
      <c r="R47" s="191"/>
      <c r="S47" s="191"/>
      <c r="T47" s="184"/>
      <c r="U47" s="229"/>
      <c r="V47" s="236"/>
      <c r="W47" s="236"/>
      <c r="X47" s="236"/>
      <c r="Y47" s="236"/>
      <c r="Z47" s="236"/>
    </row>
    <row r="48" spans="8:26" ht="61.5" customHeight="1">
      <c r="H48" s="236"/>
      <c r="I48" s="236"/>
      <c r="J48" s="224"/>
      <c r="K48" s="107"/>
      <c r="L48" s="495" t="s">
        <v>139</v>
      </c>
      <c r="M48" s="495"/>
      <c r="N48" s="495"/>
      <c r="O48" s="495"/>
      <c r="P48" s="495"/>
      <c r="Q48" s="495"/>
      <c r="R48" s="495"/>
      <c r="S48" s="495"/>
      <c r="T48" s="184"/>
      <c r="U48" s="229"/>
      <c r="V48" s="236"/>
      <c r="W48" s="236"/>
      <c r="X48" s="236"/>
      <c r="Y48" s="236"/>
      <c r="Z48" s="236"/>
    </row>
    <row r="49" spans="8:26" ht="29.25" customHeight="1">
      <c r="H49" s="236"/>
      <c r="I49" s="236"/>
      <c r="J49" s="224"/>
      <c r="K49" s="107"/>
      <c r="L49" s="495" t="s">
        <v>140</v>
      </c>
      <c r="M49" s="495"/>
      <c r="N49" s="495"/>
      <c r="O49" s="495"/>
      <c r="P49" s="495"/>
      <c r="Q49" s="495"/>
      <c r="R49" s="495"/>
      <c r="S49" s="495"/>
      <c r="T49" s="184"/>
      <c r="U49" s="229"/>
      <c r="V49" s="236"/>
      <c r="W49" s="236"/>
      <c r="X49" s="236"/>
      <c r="Y49" s="236"/>
      <c r="Z49" s="236"/>
    </row>
    <row r="50" spans="8:26" ht="42" customHeight="1">
      <c r="H50" s="236"/>
      <c r="I50" s="236"/>
      <c r="J50" s="224"/>
      <c r="K50" s="107"/>
      <c r="L50" s="488" t="s">
        <v>147</v>
      </c>
      <c r="M50" s="488"/>
      <c r="N50" s="488"/>
      <c r="O50" s="488"/>
      <c r="P50" s="488"/>
      <c r="Q50" s="488"/>
      <c r="R50" s="488"/>
      <c r="S50" s="488"/>
      <c r="T50" s="189"/>
      <c r="U50" s="229"/>
      <c r="V50" s="236"/>
      <c r="W50" s="236"/>
      <c r="X50" s="236"/>
      <c r="Y50" s="236"/>
      <c r="Z50" s="236"/>
    </row>
    <row r="51" spans="8:26" ht="24" customHeight="1">
      <c r="H51" s="236"/>
      <c r="I51" s="236"/>
      <c r="J51" s="224"/>
      <c r="K51" s="107"/>
      <c r="L51" s="489" t="s">
        <v>128</v>
      </c>
      <c r="M51" s="489"/>
      <c r="N51" s="489"/>
      <c r="O51" s="489"/>
      <c r="P51" s="489"/>
      <c r="Q51" s="489"/>
      <c r="R51" s="220"/>
      <c r="S51" s="220"/>
      <c r="T51" s="184"/>
      <c r="U51" s="229"/>
      <c r="V51" s="236"/>
      <c r="W51" s="236"/>
      <c r="X51" s="236"/>
      <c r="Y51" s="236"/>
      <c r="Z51" s="236"/>
    </row>
    <row r="52" spans="8:26" ht="20.25" customHeight="1">
      <c r="H52" s="236"/>
      <c r="I52" s="236"/>
      <c r="J52" s="224"/>
      <c r="K52" s="107"/>
      <c r="L52" s="282"/>
      <c r="M52" s="282"/>
      <c r="N52" s="282"/>
      <c r="O52" s="282"/>
      <c r="P52" s="282"/>
      <c r="Q52" s="282"/>
      <c r="R52" s="220"/>
      <c r="S52" s="220"/>
      <c r="T52" s="184"/>
      <c r="U52" s="229"/>
      <c r="V52" s="236"/>
      <c r="W52" s="236"/>
      <c r="X52" s="236"/>
      <c r="Y52" s="236"/>
      <c r="Z52" s="236"/>
    </row>
    <row r="53" spans="8:26" ht="39.75" customHeight="1">
      <c r="H53" s="236"/>
      <c r="I53" s="236"/>
      <c r="J53" s="224"/>
      <c r="K53" s="107"/>
      <c r="L53" s="203"/>
      <c r="M53" s="203"/>
      <c r="N53" s="203"/>
      <c r="O53" s="203"/>
      <c r="P53" s="203"/>
      <c r="Q53" s="204"/>
      <c r="R53" s="220"/>
      <c r="S53" s="220"/>
      <c r="T53" s="184"/>
      <c r="U53" s="229"/>
      <c r="V53" s="236"/>
      <c r="W53" s="236"/>
      <c r="X53" s="236"/>
      <c r="Y53" s="236"/>
      <c r="Z53" s="236"/>
    </row>
    <row r="54" spans="8:26" ht="3.75" customHeight="1" thickBot="1">
      <c r="H54" s="236"/>
      <c r="I54" s="236"/>
      <c r="J54" s="232"/>
      <c r="K54" s="233"/>
      <c r="L54" s="234"/>
      <c r="M54" s="234"/>
      <c r="N54" s="234"/>
      <c r="O54" s="234"/>
      <c r="P54" s="234"/>
      <c r="Q54" s="233"/>
      <c r="R54" s="233"/>
      <c r="S54" s="233"/>
      <c r="T54" s="233"/>
      <c r="U54" s="235"/>
      <c r="V54" s="236"/>
      <c r="W54" s="236"/>
      <c r="X54" s="236"/>
      <c r="Y54" s="236"/>
      <c r="Z54" s="236"/>
    </row>
    <row r="55" spans="8:27" ht="12.75">
      <c r="H55" s="236"/>
      <c r="I55" s="236"/>
      <c r="J55" s="237"/>
      <c r="K55" s="237"/>
      <c r="L55" s="237"/>
      <c r="M55" s="237"/>
      <c r="N55" s="237"/>
      <c r="O55" s="237"/>
      <c r="P55" s="237"/>
      <c r="Q55" s="237"/>
      <c r="R55" s="237"/>
      <c r="S55" s="237"/>
      <c r="T55" s="237"/>
      <c r="U55" s="237"/>
      <c r="V55" s="236"/>
      <c r="W55" s="236"/>
      <c r="X55" s="236"/>
      <c r="Y55" s="236"/>
      <c r="Z55" s="236"/>
      <c r="AA55" s="236"/>
    </row>
    <row r="56" spans="8:27" ht="12.75">
      <c r="H56" s="236"/>
      <c r="I56" s="236"/>
      <c r="J56" s="236"/>
      <c r="K56" s="236"/>
      <c r="L56" s="236"/>
      <c r="M56" s="236"/>
      <c r="N56" s="236"/>
      <c r="O56" s="236"/>
      <c r="P56" s="236"/>
      <c r="Q56" s="236"/>
      <c r="R56" s="236"/>
      <c r="S56" s="236"/>
      <c r="T56" s="236"/>
      <c r="U56" s="236"/>
      <c r="V56" s="236"/>
      <c r="W56" s="236"/>
      <c r="X56" s="236"/>
      <c r="Y56" s="236"/>
      <c r="Z56" s="236"/>
      <c r="AA56" s="236"/>
    </row>
    <row r="57" spans="8:27" ht="12.75">
      <c r="H57" s="236"/>
      <c r="I57" s="236"/>
      <c r="J57" s="236"/>
      <c r="K57" s="236"/>
      <c r="L57" s="236"/>
      <c r="M57" s="236"/>
      <c r="N57" s="236"/>
      <c r="O57" s="236"/>
      <c r="P57" s="236"/>
      <c r="Q57" s="236"/>
      <c r="R57" s="236"/>
      <c r="S57" s="236"/>
      <c r="T57" s="236"/>
      <c r="U57" s="236"/>
      <c r="V57" s="236"/>
      <c r="W57" s="236"/>
      <c r="X57" s="236"/>
      <c r="Y57" s="236"/>
      <c r="Z57" s="236"/>
      <c r="AA57" s="236"/>
    </row>
    <row r="58" spans="8:27" ht="12.75">
      <c r="H58" s="236"/>
      <c r="I58" s="236"/>
      <c r="J58" s="236"/>
      <c r="K58" s="236"/>
      <c r="L58" s="236"/>
      <c r="M58" s="236"/>
      <c r="N58" s="236"/>
      <c r="O58" s="236"/>
      <c r="P58" s="236"/>
      <c r="Q58" s="236"/>
      <c r="R58" s="236"/>
      <c r="S58" s="236"/>
      <c r="T58" s="236"/>
      <c r="U58" s="236"/>
      <c r="V58" s="236"/>
      <c r="W58" s="236"/>
      <c r="X58" s="236"/>
      <c r="Y58" s="236"/>
      <c r="Z58" s="236"/>
      <c r="AA58" s="236"/>
    </row>
    <row r="59" spans="8:27" ht="12.75">
      <c r="H59" s="236"/>
      <c r="I59" s="236"/>
      <c r="J59" s="236"/>
      <c r="K59" s="236"/>
      <c r="L59" s="236"/>
      <c r="M59" s="236"/>
      <c r="N59" s="236"/>
      <c r="O59" s="236"/>
      <c r="P59" s="236"/>
      <c r="Q59" s="236"/>
      <c r="R59" s="236"/>
      <c r="S59" s="236"/>
      <c r="T59" s="236"/>
      <c r="U59" s="236"/>
      <c r="V59" s="236"/>
      <c r="W59" s="236"/>
      <c r="X59" s="236"/>
      <c r="Y59" s="236"/>
      <c r="Z59" s="236"/>
      <c r="AA59" s="236"/>
    </row>
    <row r="60" spans="8:27" ht="12.75">
      <c r="H60" s="236"/>
      <c r="I60" s="236"/>
      <c r="J60" s="236"/>
      <c r="K60" s="236"/>
      <c r="L60" s="236"/>
      <c r="M60" s="236"/>
      <c r="N60" s="236"/>
      <c r="O60" s="236"/>
      <c r="P60" s="236"/>
      <c r="Q60" s="236"/>
      <c r="R60" s="236"/>
      <c r="S60" s="236"/>
      <c r="T60" s="236"/>
      <c r="U60" s="236"/>
      <c r="V60" s="236"/>
      <c r="W60" s="236"/>
      <c r="X60" s="236"/>
      <c r="Y60" s="236"/>
      <c r="Z60" s="236"/>
      <c r="AA60" s="236"/>
    </row>
  </sheetData>
  <sheetProtection password="CC28" sheet="1" objects="1" scenarios="1" selectLockedCells="1"/>
  <mergeCells count="16">
    <mergeCell ref="L3:Q3"/>
    <mergeCell ref="L48:S48"/>
    <mergeCell ref="L49:S49"/>
    <mergeCell ref="L4:M4"/>
    <mergeCell ref="M7:P7"/>
    <mergeCell ref="M8:P8"/>
    <mergeCell ref="M6:P6"/>
    <mergeCell ref="L5:M5"/>
    <mergeCell ref="W7:W8"/>
    <mergeCell ref="L11:S11"/>
    <mergeCell ref="L12:S12"/>
    <mergeCell ref="L13:S13"/>
    <mergeCell ref="L50:S50"/>
    <mergeCell ref="L51:Q51"/>
    <mergeCell ref="W16:W30"/>
    <mergeCell ref="L15:M15"/>
  </mergeCells>
  <conditionalFormatting sqref="U18:U41 P18:T21 P38:T41">
    <cfRule type="expression" priority="1" dxfId="7" stopIfTrue="1">
      <formula>$R18=0</formula>
    </cfRule>
  </conditionalFormatting>
  <conditionalFormatting sqref="L30:N41 P22:T37">
    <cfRule type="expression" priority="2" dxfId="7" stopIfTrue="1">
      <formula>$N22=0</formula>
    </cfRule>
  </conditionalFormatting>
  <conditionalFormatting sqref="O30:O40">
    <cfRule type="expression" priority="3" dxfId="7" stopIfTrue="1">
      <formula>$N$30=0</formula>
    </cfRule>
  </conditionalFormatting>
  <conditionalFormatting sqref="Q42:U45 O41:O45">
    <cfRule type="expression" priority="4" dxfId="7" stopIfTrue="1">
      <formula>$N$41=0</formula>
    </cfRule>
  </conditionalFormatting>
  <conditionalFormatting sqref="T11:T13">
    <cfRule type="cellIs" priority="5" dxfId="6" operator="equal" stopIfTrue="1">
      <formula>"Lots of text about the event written locally"</formula>
    </cfRule>
  </conditionalFormatting>
  <conditionalFormatting sqref="L11:S11">
    <cfRule type="cellIs" priority="6" dxfId="24" operator="equal" stopIfTrue="1">
      <formula>"Paragraph 1"</formula>
    </cfRule>
  </conditionalFormatting>
  <conditionalFormatting sqref="L12:S12">
    <cfRule type="cellIs" priority="7" dxfId="24" operator="equal" stopIfTrue="1">
      <formula>"Paragraph 2"</formula>
    </cfRule>
  </conditionalFormatting>
  <conditionalFormatting sqref="L13:S13">
    <cfRule type="cellIs" priority="8" dxfId="24"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Q17" sqref="Q17"/>
    </sheetView>
  </sheetViews>
  <sheetFormatPr defaultColWidth="9.140625" defaultRowHeight="12.75"/>
  <cols>
    <col min="1" max="3" width="9.7109375" style="114" customWidth="1"/>
    <col min="4" max="4" width="30.7109375" style="114" customWidth="1"/>
    <col min="5" max="10" width="11.7109375" style="114" customWidth="1"/>
    <col min="11" max="16384" width="9.140625" style="114" customWidth="1"/>
  </cols>
  <sheetData>
    <row r="1" spans="1:10" ht="62.25" customHeight="1">
      <c r="A1" s="499" t="s">
        <v>93</v>
      </c>
      <c r="B1" s="499"/>
      <c r="C1" s="500"/>
      <c r="D1" s="500"/>
      <c r="E1" s="500"/>
      <c r="F1" s="500"/>
      <c r="G1" s="500"/>
      <c r="H1" s="500"/>
      <c r="I1" s="500"/>
      <c r="J1" s="500"/>
    </row>
    <row r="2" ht="13.5" thickBot="1"/>
    <row r="3" spans="1:10" s="138" customFormat="1" ht="69.75" customHeight="1" thickBot="1" thickTop="1">
      <c r="A3" s="135" t="s">
        <v>86</v>
      </c>
      <c r="B3" s="136" t="s">
        <v>26</v>
      </c>
      <c r="C3" s="136" t="s">
        <v>87</v>
      </c>
      <c r="D3" s="136" t="s">
        <v>9</v>
      </c>
      <c r="E3" s="136" t="s">
        <v>88</v>
      </c>
      <c r="F3" s="136" t="s">
        <v>89</v>
      </c>
      <c r="G3" s="136" t="s">
        <v>90</v>
      </c>
      <c r="H3" s="136" t="s">
        <v>91</v>
      </c>
      <c r="I3" s="136" t="s">
        <v>92</v>
      </c>
      <c r="J3" s="137" t="s">
        <v>27</v>
      </c>
    </row>
    <row r="4" spans="1:10" ht="21" customHeight="1">
      <c r="A4" s="501"/>
      <c r="B4" s="139">
        <v>1</v>
      </c>
      <c r="C4" s="140"/>
      <c r="D4" s="140"/>
      <c r="E4" s="140"/>
      <c r="F4" s="140"/>
      <c r="G4" s="140"/>
      <c r="H4" s="140"/>
      <c r="I4" s="140"/>
      <c r="J4" s="141"/>
    </row>
    <row r="5" spans="1:10" ht="21" customHeight="1">
      <c r="A5" s="502"/>
      <c r="B5" s="142">
        <v>2</v>
      </c>
      <c r="C5" s="143"/>
      <c r="D5" s="143"/>
      <c r="E5" s="143"/>
      <c r="F5" s="143"/>
      <c r="G5" s="143"/>
      <c r="H5" s="143"/>
      <c r="I5" s="143"/>
      <c r="J5" s="144"/>
    </row>
    <row r="6" spans="1:10" ht="21" customHeight="1">
      <c r="A6" s="502"/>
      <c r="B6" s="142">
        <v>3</v>
      </c>
      <c r="C6" s="143"/>
      <c r="D6" s="143"/>
      <c r="E6" s="143"/>
      <c r="F6" s="143"/>
      <c r="G6" s="143"/>
      <c r="H6" s="143"/>
      <c r="I6" s="143"/>
      <c r="J6" s="144"/>
    </row>
    <row r="7" spans="1:10" ht="21" customHeight="1">
      <c r="A7" s="502"/>
      <c r="B7" s="142">
        <v>4</v>
      </c>
      <c r="C7" s="143"/>
      <c r="D7" s="143"/>
      <c r="E7" s="143"/>
      <c r="F7" s="143"/>
      <c r="G7" s="143"/>
      <c r="H7" s="143"/>
      <c r="I7" s="143"/>
      <c r="J7" s="144"/>
    </row>
    <row r="8" spans="1:10" ht="21" customHeight="1">
      <c r="A8" s="502"/>
      <c r="B8" s="142">
        <v>5</v>
      </c>
      <c r="C8" s="143"/>
      <c r="D8" s="143"/>
      <c r="E8" s="143"/>
      <c r="F8" s="143"/>
      <c r="G8" s="143"/>
      <c r="H8" s="143"/>
      <c r="I8" s="143"/>
      <c r="J8" s="144"/>
    </row>
    <row r="9" spans="1:10" ht="21" customHeight="1">
      <c r="A9" s="502"/>
      <c r="B9" s="142">
        <v>6</v>
      </c>
      <c r="C9" s="143"/>
      <c r="D9" s="143"/>
      <c r="E9" s="143"/>
      <c r="F9" s="143"/>
      <c r="G9" s="143"/>
      <c r="H9" s="143"/>
      <c r="I9" s="143"/>
      <c r="J9" s="144"/>
    </row>
    <row r="10" spans="1:10" ht="21" customHeight="1" thickBot="1">
      <c r="A10" s="503"/>
      <c r="B10" s="145">
        <v>7</v>
      </c>
      <c r="C10" s="146"/>
      <c r="D10" s="146"/>
      <c r="E10" s="146"/>
      <c r="F10" s="146"/>
      <c r="G10" s="146"/>
      <c r="H10" s="146"/>
      <c r="I10" s="146"/>
      <c r="J10" s="147"/>
    </row>
    <row r="11" ht="14.25" thickBot="1" thickTop="1"/>
    <row r="12" spans="1:10" ht="21" customHeight="1" thickTop="1">
      <c r="A12" s="504"/>
      <c r="B12" s="148">
        <v>1</v>
      </c>
      <c r="C12" s="149"/>
      <c r="D12" s="149"/>
      <c r="E12" s="149"/>
      <c r="F12" s="149"/>
      <c r="G12" s="149"/>
      <c r="H12" s="149"/>
      <c r="I12" s="149"/>
      <c r="J12" s="150"/>
    </row>
    <row r="13" spans="1:10" ht="21" customHeight="1">
      <c r="A13" s="502"/>
      <c r="B13" s="142">
        <v>2</v>
      </c>
      <c r="C13" s="143"/>
      <c r="D13" s="143"/>
      <c r="E13" s="143"/>
      <c r="F13" s="143"/>
      <c r="G13" s="143"/>
      <c r="H13" s="143"/>
      <c r="I13" s="143"/>
      <c r="J13" s="144"/>
    </row>
    <row r="14" spans="1:10" ht="21" customHeight="1">
      <c r="A14" s="502"/>
      <c r="B14" s="142">
        <v>3</v>
      </c>
      <c r="C14" s="143"/>
      <c r="D14" s="143"/>
      <c r="E14" s="143"/>
      <c r="F14" s="143"/>
      <c r="G14" s="143"/>
      <c r="H14" s="143"/>
      <c r="I14" s="143"/>
      <c r="J14" s="144"/>
    </row>
    <row r="15" spans="1:10" ht="21" customHeight="1">
      <c r="A15" s="502"/>
      <c r="B15" s="142">
        <v>4</v>
      </c>
      <c r="C15" s="143"/>
      <c r="D15" s="143"/>
      <c r="E15" s="143"/>
      <c r="F15" s="143"/>
      <c r="G15" s="143"/>
      <c r="H15" s="143"/>
      <c r="I15" s="143"/>
      <c r="J15" s="144"/>
    </row>
    <row r="16" spans="1:10" ht="21" customHeight="1">
      <c r="A16" s="502"/>
      <c r="B16" s="142">
        <v>5</v>
      </c>
      <c r="C16" s="143"/>
      <c r="D16" s="143"/>
      <c r="E16" s="143"/>
      <c r="F16" s="143"/>
      <c r="G16" s="143"/>
      <c r="H16" s="143"/>
      <c r="I16" s="143"/>
      <c r="J16" s="144"/>
    </row>
    <row r="17" spans="1:10" ht="21" customHeight="1">
      <c r="A17" s="502"/>
      <c r="B17" s="142">
        <v>6</v>
      </c>
      <c r="C17" s="143"/>
      <c r="D17" s="143"/>
      <c r="E17" s="143"/>
      <c r="F17" s="143"/>
      <c r="G17" s="143"/>
      <c r="H17" s="143"/>
      <c r="I17" s="143"/>
      <c r="J17" s="144"/>
    </row>
    <row r="18" spans="1:10" ht="21" customHeight="1" thickBot="1">
      <c r="A18" s="503"/>
      <c r="B18" s="145">
        <v>7</v>
      </c>
      <c r="C18" s="146"/>
      <c r="D18" s="146"/>
      <c r="E18" s="146"/>
      <c r="F18" s="146"/>
      <c r="G18" s="146"/>
      <c r="H18" s="146"/>
      <c r="I18" s="146"/>
      <c r="J18" s="147"/>
    </row>
    <row r="19" ht="60" customHeight="1" thickTop="1"/>
    <row r="20" spans="1:2" ht="62.25" customHeight="1">
      <c r="A20" s="151"/>
      <c r="B20" s="151"/>
    </row>
    <row r="21" ht="13.5" thickBot="1"/>
    <row r="22" spans="1:10" s="138" customFormat="1" ht="69.75" customHeight="1" thickBot="1" thickTop="1">
      <c r="A22" s="135" t="s">
        <v>86</v>
      </c>
      <c r="B22" s="136" t="s">
        <v>26</v>
      </c>
      <c r="C22" s="136" t="s">
        <v>87</v>
      </c>
      <c r="D22" s="136" t="s">
        <v>9</v>
      </c>
      <c r="E22" s="136" t="s">
        <v>88</v>
      </c>
      <c r="F22" s="136" t="s">
        <v>89</v>
      </c>
      <c r="G22" s="136" t="s">
        <v>90</v>
      </c>
      <c r="H22" s="136" t="s">
        <v>91</v>
      </c>
      <c r="I22" s="136" t="s">
        <v>92</v>
      </c>
      <c r="J22" s="137" t="s">
        <v>27</v>
      </c>
    </row>
    <row r="23" spans="1:10" ht="21" customHeight="1">
      <c r="A23" s="501"/>
      <c r="B23" s="139">
        <v>1</v>
      </c>
      <c r="C23" s="140"/>
      <c r="D23" s="140"/>
      <c r="E23" s="140"/>
      <c r="F23" s="140"/>
      <c r="G23" s="140"/>
      <c r="H23" s="140"/>
      <c r="I23" s="140"/>
      <c r="J23" s="141"/>
    </row>
    <row r="24" spans="1:10" ht="21" customHeight="1">
      <c r="A24" s="502"/>
      <c r="B24" s="142">
        <v>2</v>
      </c>
      <c r="C24" s="143"/>
      <c r="D24" s="143"/>
      <c r="E24" s="143"/>
      <c r="F24" s="143"/>
      <c r="G24" s="143"/>
      <c r="H24" s="143"/>
      <c r="I24" s="143"/>
      <c r="J24" s="144"/>
    </row>
    <row r="25" spans="1:10" ht="21" customHeight="1">
      <c r="A25" s="502"/>
      <c r="B25" s="142">
        <v>3</v>
      </c>
      <c r="C25" s="143"/>
      <c r="D25" s="143"/>
      <c r="E25" s="143"/>
      <c r="F25" s="143"/>
      <c r="G25" s="143"/>
      <c r="H25" s="143"/>
      <c r="I25" s="143"/>
      <c r="J25" s="144"/>
    </row>
    <row r="26" spans="1:10" ht="21" customHeight="1">
      <c r="A26" s="502"/>
      <c r="B26" s="142">
        <v>4</v>
      </c>
      <c r="C26" s="143"/>
      <c r="D26" s="143"/>
      <c r="E26" s="143"/>
      <c r="F26" s="143"/>
      <c r="G26" s="143"/>
      <c r="H26" s="143"/>
      <c r="I26" s="143"/>
      <c r="J26" s="144"/>
    </row>
    <row r="27" spans="1:10" ht="21" customHeight="1">
      <c r="A27" s="502"/>
      <c r="B27" s="142">
        <v>5</v>
      </c>
      <c r="C27" s="143"/>
      <c r="D27" s="143"/>
      <c r="E27" s="143"/>
      <c r="F27" s="143"/>
      <c r="G27" s="143"/>
      <c r="H27" s="143"/>
      <c r="I27" s="143"/>
      <c r="J27" s="144"/>
    </row>
    <row r="28" spans="1:10" ht="21" customHeight="1">
      <c r="A28" s="502"/>
      <c r="B28" s="142">
        <v>6</v>
      </c>
      <c r="C28" s="143"/>
      <c r="D28" s="143"/>
      <c r="E28" s="143"/>
      <c r="F28" s="143"/>
      <c r="G28" s="143"/>
      <c r="H28" s="143"/>
      <c r="I28" s="143"/>
      <c r="J28" s="144"/>
    </row>
    <row r="29" spans="1:10" ht="21" customHeight="1" thickBot="1">
      <c r="A29" s="503"/>
      <c r="B29" s="145">
        <v>7</v>
      </c>
      <c r="C29" s="146"/>
      <c r="D29" s="146"/>
      <c r="E29" s="146"/>
      <c r="F29" s="146"/>
      <c r="G29" s="146"/>
      <c r="H29" s="146"/>
      <c r="I29" s="146"/>
      <c r="J29" s="147"/>
    </row>
    <row r="30" ht="14.25" thickBot="1" thickTop="1"/>
    <row r="31" spans="1:10" ht="21" customHeight="1" thickTop="1">
      <c r="A31" s="504"/>
      <c r="B31" s="148">
        <v>1</v>
      </c>
      <c r="C31" s="149"/>
      <c r="D31" s="149"/>
      <c r="E31" s="149"/>
      <c r="F31" s="149"/>
      <c r="G31" s="149"/>
      <c r="H31" s="149"/>
      <c r="I31" s="149"/>
      <c r="J31" s="150"/>
    </row>
    <row r="32" spans="1:10" ht="21" customHeight="1">
      <c r="A32" s="502"/>
      <c r="B32" s="142">
        <v>2</v>
      </c>
      <c r="C32" s="143"/>
      <c r="D32" s="143"/>
      <c r="E32" s="143"/>
      <c r="F32" s="143"/>
      <c r="G32" s="143"/>
      <c r="H32" s="143"/>
      <c r="I32" s="143"/>
      <c r="J32" s="144"/>
    </row>
    <row r="33" spans="1:10" ht="21" customHeight="1">
      <c r="A33" s="502"/>
      <c r="B33" s="142">
        <v>3</v>
      </c>
      <c r="C33" s="143"/>
      <c r="D33" s="143"/>
      <c r="E33" s="143"/>
      <c r="F33" s="143"/>
      <c r="G33" s="143"/>
      <c r="H33" s="143"/>
      <c r="I33" s="143"/>
      <c r="J33" s="144"/>
    </row>
    <row r="34" spans="1:10" ht="21" customHeight="1">
      <c r="A34" s="502"/>
      <c r="B34" s="142">
        <v>4</v>
      </c>
      <c r="C34" s="143"/>
      <c r="D34" s="143"/>
      <c r="E34" s="143"/>
      <c r="F34" s="143"/>
      <c r="G34" s="143"/>
      <c r="H34" s="143"/>
      <c r="I34" s="143"/>
      <c r="J34" s="144"/>
    </row>
    <row r="35" spans="1:10" ht="21" customHeight="1">
      <c r="A35" s="502"/>
      <c r="B35" s="142">
        <v>5</v>
      </c>
      <c r="C35" s="143"/>
      <c r="D35" s="143"/>
      <c r="E35" s="143"/>
      <c r="F35" s="143"/>
      <c r="G35" s="143"/>
      <c r="H35" s="143"/>
      <c r="I35" s="143"/>
      <c r="J35" s="144"/>
    </row>
    <row r="36" spans="1:10" ht="21" customHeight="1">
      <c r="A36" s="502"/>
      <c r="B36" s="142">
        <v>6</v>
      </c>
      <c r="C36" s="143"/>
      <c r="D36" s="143"/>
      <c r="E36" s="143"/>
      <c r="F36" s="143"/>
      <c r="G36" s="143"/>
      <c r="H36" s="143"/>
      <c r="I36" s="143"/>
      <c r="J36" s="144"/>
    </row>
    <row r="37" spans="1:10" ht="21" customHeight="1" thickBot="1">
      <c r="A37" s="503"/>
      <c r="B37" s="145">
        <v>7</v>
      </c>
      <c r="C37" s="146"/>
      <c r="D37" s="146"/>
      <c r="E37" s="146"/>
      <c r="F37" s="146"/>
      <c r="G37" s="146"/>
      <c r="H37" s="146"/>
      <c r="I37" s="146"/>
      <c r="J37" s="147"/>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V178"/>
  <sheetViews>
    <sheetView showGridLines="0" showRowColHeaders="0" showZeros="0" view="pageBreakPreview" zoomScale="60" zoomScaleNormal="75" zoomScalePageLayoutView="0" workbookViewId="0" topLeftCell="A1">
      <selection activeCell="O167" sqref="O167"/>
    </sheetView>
  </sheetViews>
  <sheetFormatPr defaultColWidth="9.14062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9.140625" style="114" customWidth="1"/>
  </cols>
  <sheetData>
    <row r="1" spans="2:22" ht="27">
      <c r="B1" s="112" t="s">
        <v>67</v>
      </c>
      <c r="C1" s="112"/>
      <c r="D1" s="113"/>
      <c r="E1" s="113"/>
      <c r="F1" s="113"/>
      <c r="G1" s="113"/>
      <c r="H1" s="113"/>
      <c r="I1" s="113"/>
      <c r="J1" s="113"/>
      <c r="K1" s="113"/>
      <c r="M1" s="112" t="s">
        <v>67</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08" t="s">
        <v>8</v>
      </c>
      <c r="C3" s="517" t="s">
        <v>9</v>
      </c>
      <c r="D3" s="510" t="s">
        <v>68</v>
      </c>
      <c r="E3" s="510" t="s">
        <v>69</v>
      </c>
      <c r="F3" s="510"/>
      <c r="G3" s="510"/>
      <c r="H3" s="512" t="s">
        <v>70</v>
      </c>
      <c r="I3" s="512" t="s">
        <v>71</v>
      </c>
      <c r="J3" s="521" t="s">
        <v>26</v>
      </c>
      <c r="K3" s="519" t="s">
        <v>27</v>
      </c>
      <c r="M3" s="508" t="s">
        <v>8</v>
      </c>
      <c r="N3" s="517" t="s">
        <v>9</v>
      </c>
      <c r="O3" s="510" t="s">
        <v>68</v>
      </c>
      <c r="P3" s="510" t="s">
        <v>69</v>
      </c>
      <c r="Q3" s="510"/>
      <c r="R3" s="510"/>
      <c r="S3" s="512" t="s">
        <v>70</v>
      </c>
      <c r="T3" s="512" t="s">
        <v>71</v>
      </c>
      <c r="U3" s="521" t="s">
        <v>26</v>
      </c>
      <c r="V3" s="519" t="s">
        <v>27</v>
      </c>
    </row>
    <row r="4" spans="2:22" ht="30" customHeight="1" thickBot="1">
      <c r="B4" s="509"/>
      <c r="C4" s="518"/>
      <c r="D4" s="511"/>
      <c r="E4" s="133">
        <v>1</v>
      </c>
      <c r="F4" s="134">
        <v>2</v>
      </c>
      <c r="G4" s="134">
        <v>3</v>
      </c>
      <c r="H4" s="513"/>
      <c r="I4" s="513"/>
      <c r="J4" s="522"/>
      <c r="K4" s="520"/>
      <c r="M4" s="509"/>
      <c r="N4" s="518"/>
      <c r="O4" s="511"/>
      <c r="P4" s="133">
        <v>1</v>
      </c>
      <c r="Q4" s="134">
        <v>2</v>
      </c>
      <c r="R4" s="134">
        <v>3</v>
      </c>
      <c r="S4" s="513"/>
      <c r="T4" s="513"/>
      <c r="U4" s="522"/>
      <c r="V4" s="520"/>
    </row>
    <row r="5" spans="2:22" ht="30" customHeight="1">
      <c r="B5" s="505" t="str">
        <f>'TEAM NAMES &amp; EVENTS'!$F$12</f>
        <v>A</v>
      </c>
      <c r="C5" s="514" t="str">
        <f>'TEAM NAMES &amp; EVENTS'!$E$12</f>
        <v>Marine Academy Plymouth</v>
      </c>
      <c r="D5" s="116" t="s">
        <v>72</v>
      </c>
      <c r="E5" s="117"/>
      <c r="F5" s="118"/>
      <c r="G5" s="118"/>
      <c r="H5" s="117"/>
      <c r="I5" s="117"/>
      <c r="J5" s="119"/>
      <c r="K5" s="120"/>
      <c r="M5" s="505" t="s">
        <v>157</v>
      </c>
      <c r="N5" s="514">
        <f>'TEAM NAMES &amp; EVENTS'!$E$17</f>
        <v>0</v>
      </c>
      <c r="O5" s="116" t="s">
        <v>72</v>
      </c>
      <c r="P5" s="117"/>
      <c r="Q5" s="118"/>
      <c r="R5" s="118"/>
      <c r="S5" s="117"/>
      <c r="T5" s="117"/>
      <c r="U5" s="119"/>
      <c r="V5" s="120"/>
    </row>
    <row r="6" spans="2:22" ht="30" customHeight="1">
      <c r="B6" s="506"/>
      <c r="C6" s="515"/>
      <c r="D6" s="121" t="s">
        <v>73</v>
      </c>
      <c r="E6" s="122"/>
      <c r="F6" s="123"/>
      <c r="G6" s="123"/>
      <c r="H6" s="122"/>
      <c r="I6" s="124"/>
      <c r="J6" s="125"/>
      <c r="K6" s="120"/>
      <c r="M6" s="506"/>
      <c r="N6" s="515"/>
      <c r="O6" s="121" t="s">
        <v>73</v>
      </c>
      <c r="P6" s="122"/>
      <c r="Q6" s="123"/>
      <c r="R6" s="123"/>
      <c r="S6" s="122"/>
      <c r="T6" s="124"/>
      <c r="U6" s="125"/>
      <c r="V6" s="120"/>
    </row>
    <row r="7" spans="2:22" ht="30" customHeight="1" thickBot="1">
      <c r="B7" s="507"/>
      <c r="C7" s="516"/>
      <c r="D7" s="126" t="s">
        <v>74</v>
      </c>
      <c r="E7" s="127"/>
      <c r="F7" s="128"/>
      <c r="G7" s="128"/>
      <c r="H7" s="127"/>
      <c r="I7" s="124"/>
      <c r="J7" s="125"/>
      <c r="K7" s="120"/>
      <c r="M7" s="507"/>
      <c r="N7" s="516"/>
      <c r="O7" s="126" t="s">
        <v>74</v>
      </c>
      <c r="P7" s="127"/>
      <c r="Q7" s="128"/>
      <c r="R7" s="128"/>
      <c r="S7" s="127"/>
      <c r="T7" s="124"/>
      <c r="U7" s="125"/>
      <c r="V7" s="120"/>
    </row>
    <row r="8" spans="2:22" ht="30" customHeight="1">
      <c r="B8" s="505" t="str">
        <f>'TEAM NAMES &amp; EVENTS'!$F$13</f>
        <v>B</v>
      </c>
      <c r="C8" s="514" t="str">
        <f>'TEAM NAMES &amp; EVENTS'!$E$13</f>
        <v>Stuart Road </v>
      </c>
      <c r="D8" s="116" t="s">
        <v>72</v>
      </c>
      <c r="E8" s="117"/>
      <c r="F8" s="118"/>
      <c r="G8" s="118"/>
      <c r="H8" s="117"/>
      <c r="I8" s="117"/>
      <c r="J8" s="119"/>
      <c r="K8" s="129"/>
      <c r="M8" s="505" t="s">
        <v>171</v>
      </c>
      <c r="N8" s="514" t="str">
        <f>'TEAM NAMES &amp; EVENTS'!$E$18</f>
        <v>Laira Green</v>
      </c>
      <c r="O8" s="116" t="s">
        <v>72</v>
      </c>
      <c r="P8" s="117"/>
      <c r="Q8" s="118"/>
      <c r="R8" s="118"/>
      <c r="S8" s="117"/>
      <c r="T8" s="117"/>
      <c r="U8" s="119"/>
      <c r="V8" s="129"/>
    </row>
    <row r="9" spans="2:22" ht="30" customHeight="1">
      <c r="B9" s="506"/>
      <c r="C9" s="515"/>
      <c r="D9" s="121" t="s">
        <v>73</v>
      </c>
      <c r="E9" s="122"/>
      <c r="F9" s="123"/>
      <c r="G9" s="123"/>
      <c r="H9" s="122"/>
      <c r="I9" s="124"/>
      <c r="J9" s="125"/>
      <c r="K9" s="120"/>
      <c r="M9" s="506"/>
      <c r="N9" s="515"/>
      <c r="O9" s="121" t="s">
        <v>73</v>
      </c>
      <c r="P9" s="122"/>
      <c r="Q9" s="123"/>
      <c r="R9" s="123"/>
      <c r="S9" s="122"/>
      <c r="T9" s="124"/>
      <c r="U9" s="125"/>
      <c r="V9" s="120"/>
    </row>
    <row r="10" spans="2:22" ht="30" customHeight="1" thickBot="1">
      <c r="B10" s="507"/>
      <c r="C10" s="516"/>
      <c r="D10" s="126" t="s">
        <v>74</v>
      </c>
      <c r="E10" s="127"/>
      <c r="F10" s="128"/>
      <c r="G10" s="128"/>
      <c r="H10" s="127"/>
      <c r="I10" s="124"/>
      <c r="J10" s="125"/>
      <c r="K10" s="120"/>
      <c r="M10" s="507"/>
      <c r="N10" s="516"/>
      <c r="O10" s="126" t="s">
        <v>74</v>
      </c>
      <c r="P10" s="127"/>
      <c r="Q10" s="128"/>
      <c r="R10" s="128"/>
      <c r="S10" s="127"/>
      <c r="T10" s="124"/>
      <c r="U10" s="125"/>
      <c r="V10" s="120"/>
    </row>
    <row r="11" spans="2:22" ht="30" customHeight="1">
      <c r="B11" s="505" t="str">
        <f>'TEAM NAMES &amp; EVENTS'!$F$14</f>
        <v>C </v>
      </c>
      <c r="C11" s="514" t="str">
        <f>'TEAM NAMES &amp; EVENTS'!$E$14</f>
        <v>Stoke Damerel</v>
      </c>
      <c r="D11" s="116" t="s">
        <v>72</v>
      </c>
      <c r="E11" s="117"/>
      <c r="F11" s="118"/>
      <c r="G11" s="118"/>
      <c r="H11" s="117"/>
      <c r="I11" s="117"/>
      <c r="J11" s="119"/>
      <c r="K11" s="129"/>
      <c r="M11" s="505" t="s">
        <v>158</v>
      </c>
      <c r="N11" s="514" t="str">
        <f>'TEAM NAMES &amp; EVENTS'!$E$19</f>
        <v>Goosewell</v>
      </c>
      <c r="O11" s="116" t="s">
        <v>72</v>
      </c>
      <c r="P11" s="117"/>
      <c r="Q11" s="118"/>
      <c r="R11" s="118"/>
      <c r="S11" s="117"/>
      <c r="T11" s="117"/>
      <c r="U11" s="119"/>
      <c r="V11" s="129"/>
    </row>
    <row r="12" spans="2:22" ht="30" customHeight="1">
      <c r="B12" s="506"/>
      <c r="C12" s="515"/>
      <c r="D12" s="121" t="s">
        <v>73</v>
      </c>
      <c r="E12" s="122"/>
      <c r="F12" s="123"/>
      <c r="G12" s="123"/>
      <c r="H12" s="122"/>
      <c r="I12" s="124"/>
      <c r="J12" s="125"/>
      <c r="K12" s="120"/>
      <c r="M12" s="506"/>
      <c r="N12" s="515"/>
      <c r="O12" s="121" t="s">
        <v>73</v>
      </c>
      <c r="P12" s="122"/>
      <c r="Q12" s="123"/>
      <c r="R12" s="123"/>
      <c r="S12" s="122"/>
      <c r="T12" s="124"/>
      <c r="U12" s="125"/>
      <c r="V12" s="120"/>
    </row>
    <row r="13" spans="2:22" ht="30" customHeight="1" thickBot="1">
      <c r="B13" s="507"/>
      <c r="C13" s="516"/>
      <c r="D13" s="126" t="s">
        <v>74</v>
      </c>
      <c r="E13" s="127"/>
      <c r="F13" s="128"/>
      <c r="G13" s="128"/>
      <c r="H13" s="127"/>
      <c r="I13" s="124"/>
      <c r="J13" s="125"/>
      <c r="K13" s="120"/>
      <c r="M13" s="507"/>
      <c r="N13" s="516"/>
      <c r="O13" s="126" t="s">
        <v>74</v>
      </c>
      <c r="P13" s="127"/>
      <c r="Q13" s="128"/>
      <c r="R13" s="128"/>
      <c r="S13" s="127"/>
      <c r="T13" s="124"/>
      <c r="U13" s="125"/>
      <c r="V13" s="120"/>
    </row>
    <row r="14" spans="2:22" ht="30" customHeight="1">
      <c r="B14" s="505" t="str">
        <f>'TEAM NAMES &amp; EVENTS'!$F$15</f>
        <v>D</v>
      </c>
      <c r="C14" s="514" t="str">
        <f>'TEAM NAMES &amp; EVENTS'!$E$15</f>
        <v>St.Edwards</v>
      </c>
      <c r="D14" s="116" t="s">
        <v>72</v>
      </c>
      <c r="E14" s="117"/>
      <c r="F14" s="118"/>
      <c r="G14" s="118"/>
      <c r="H14" s="117"/>
      <c r="I14" s="117"/>
      <c r="J14" s="119"/>
      <c r="K14" s="129"/>
      <c r="M14" s="505" t="s">
        <v>159</v>
      </c>
      <c r="N14" s="514" t="str">
        <f>'TEAM NAMES &amp; EVENTS'!$E$20</f>
        <v>St Peters RC</v>
      </c>
      <c r="O14" s="116" t="s">
        <v>72</v>
      </c>
      <c r="P14" s="117"/>
      <c r="Q14" s="118"/>
      <c r="R14" s="118"/>
      <c r="S14" s="117"/>
      <c r="T14" s="117"/>
      <c r="U14" s="119"/>
      <c r="V14" s="129"/>
    </row>
    <row r="15" spans="2:22" ht="30" customHeight="1">
      <c r="B15" s="506"/>
      <c r="C15" s="515"/>
      <c r="D15" s="121" t="s">
        <v>73</v>
      </c>
      <c r="E15" s="122"/>
      <c r="F15" s="123"/>
      <c r="G15" s="123"/>
      <c r="H15" s="122"/>
      <c r="I15" s="124"/>
      <c r="J15" s="125"/>
      <c r="K15" s="120"/>
      <c r="M15" s="506"/>
      <c r="N15" s="515"/>
      <c r="O15" s="121" t="s">
        <v>73</v>
      </c>
      <c r="P15" s="122"/>
      <c r="Q15" s="123"/>
      <c r="R15" s="123"/>
      <c r="S15" s="122"/>
      <c r="T15" s="124"/>
      <c r="U15" s="125"/>
      <c r="V15" s="120"/>
    </row>
    <row r="16" spans="2:22" ht="30" customHeight="1" thickBot="1">
      <c r="B16" s="507"/>
      <c r="C16" s="516"/>
      <c r="D16" s="126" t="s">
        <v>74</v>
      </c>
      <c r="E16" s="127"/>
      <c r="F16" s="128"/>
      <c r="G16" s="128"/>
      <c r="H16" s="127"/>
      <c r="I16" s="124"/>
      <c r="J16" s="125"/>
      <c r="K16" s="120"/>
      <c r="M16" s="507"/>
      <c r="N16" s="516"/>
      <c r="O16" s="126" t="s">
        <v>74</v>
      </c>
      <c r="P16" s="127"/>
      <c r="Q16" s="128"/>
      <c r="R16" s="128"/>
      <c r="S16" s="127"/>
      <c r="T16" s="124"/>
      <c r="U16" s="125"/>
      <c r="V16" s="120"/>
    </row>
    <row r="17" spans="2:22" ht="30" customHeight="1">
      <c r="B17" s="505" t="str">
        <f>'TEAM NAMES &amp; EVENTS'!$F$16</f>
        <v>E </v>
      </c>
      <c r="C17" s="514" t="str">
        <f>'TEAM NAMES &amp; EVENTS'!$E$16</f>
        <v>High View</v>
      </c>
      <c r="D17" s="116" t="s">
        <v>72</v>
      </c>
      <c r="E17" s="117"/>
      <c r="F17" s="118"/>
      <c r="G17" s="118"/>
      <c r="H17" s="117"/>
      <c r="I17" s="117"/>
      <c r="J17" s="119"/>
      <c r="K17" s="129"/>
      <c r="M17" s="505" t="str">
        <f>'TEAM NAMES &amp; EVENTS'!$F$21</f>
        <v>J</v>
      </c>
      <c r="N17" s="514" t="str">
        <f>'TEAM NAMES &amp; EVENTS'!$E$21</f>
        <v>Mount Street</v>
      </c>
      <c r="O17" s="116" t="s">
        <v>72</v>
      </c>
      <c r="P17" s="117"/>
      <c r="Q17" s="118"/>
      <c r="R17" s="118"/>
      <c r="S17" s="117"/>
      <c r="T17" s="117"/>
      <c r="U17" s="119"/>
      <c r="V17" s="129"/>
    </row>
    <row r="18" spans="2:22" ht="30" customHeight="1">
      <c r="B18" s="506"/>
      <c r="C18" s="515"/>
      <c r="D18" s="121" t="s">
        <v>73</v>
      </c>
      <c r="E18" s="122"/>
      <c r="F18" s="123"/>
      <c r="G18" s="123"/>
      <c r="H18" s="122"/>
      <c r="I18" s="124"/>
      <c r="J18" s="125"/>
      <c r="K18" s="120"/>
      <c r="M18" s="506"/>
      <c r="N18" s="515"/>
      <c r="O18" s="121" t="s">
        <v>73</v>
      </c>
      <c r="P18" s="122"/>
      <c r="Q18" s="123"/>
      <c r="R18" s="123"/>
      <c r="S18" s="122"/>
      <c r="T18" s="124"/>
      <c r="U18" s="125"/>
      <c r="V18" s="120"/>
    </row>
    <row r="19" spans="2:22" ht="30" customHeight="1" thickBot="1">
      <c r="B19" s="507"/>
      <c r="C19" s="516"/>
      <c r="D19" s="126" t="s">
        <v>74</v>
      </c>
      <c r="E19" s="127"/>
      <c r="F19" s="128"/>
      <c r="G19" s="128"/>
      <c r="H19" s="127"/>
      <c r="I19" s="124"/>
      <c r="J19" s="125"/>
      <c r="K19" s="120"/>
      <c r="M19" s="507"/>
      <c r="N19" s="516"/>
      <c r="O19" s="126" t="s">
        <v>74</v>
      </c>
      <c r="P19" s="127"/>
      <c r="Q19" s="128"/>
      <c r="R19" s="128"/>
      <c r="S19" s="127"/>
      <c r="T19" s="124"/>
      <c r="U19" s="125"/>
      <c r="V19" s="120"/>
    </row>
    <row r="20" spans="2:22" ht="30" customHeight="1">
      <c r="B20" s="505"/>
      <c r="C20" s="514"/>
      <c r="D20" s="116" t="s">
        <v>72</v>
      </c>
      <c r="E20" s="117"/>
      <c r="F20" s="118"/>
      <c r="G20" s="118"/>
      <c r="H20" s="117"/>
      <c r="I20" s="117"/>
      <c r="J20" s="119"/>
      <c r="K20" s="129"/>
      <c r="M20" s="505" t="s">
        <v>169</v>
      </c>
      <c r="N20" s="514" t="s">
        <v>179</v>
      </c>
      <c r="O20" s="116" t="s">
        <v>72</v>
      </c>
      <c r="P20" s="117"/>
      <c r="Q20" s="118"/>
      <c r="R20" s="118"/>
      <c r="S20" s="117"/>
      <c r="T20" s="117"/>
      <c r="U20" s="119"/>
      <c r="V20" s="129"/>
    </row>
    <row r="21" spans="2:22" ht="30" customHeight="1">
      <c r="B21" s="506"/>
      <c r="C21" s="515"/>
      <c r="D21" s="121" t="s">
        <v>73</v>
      </c>
      <c r="E21" s="122"/>
      <c r="F21" s="123"/>
      <c r="G21" s="123"/>
      <c r="H21" s="122"/>
      <c r="I21" s="124"/>
      <c r="J21" s="125"/>
      <c r="K21" s="120"/>
      <c r="M21" s="506"/>
      <c r="N21" s="515"/>
      <c r="O21" s="121" t="s">
        <v>73</v>
      </c>
      <c r="P21" s="122"/>
      <c r="Q21" s="123"/>
      <c r="R21" s="123"/>
      <c r="S21" s="122"/>
      <c r="T21" s="124"/>
      <c r="U21" s="125"/>
      <c r="V21" s="120"/>
    </row>
    <row r="22" spans="2:22" ht="30" customHeight="1" thickBot="1">
      <c r="B22" s="507"/>
      <c r="C22" s="516"/>
      <c r="D22" s="126" t="s">
        <v>74</v>
      </c>
      <c r="E22" s="127"/>
      <c r="F22" s="128"/>
      <c r="G22" s="128"/>
      <c r="H22" s="127"/>
      <c r="I22" s="124"/>
      <c r="J22" s="125"/>
      <c r="K22" s="120"/>
      <c r="M22" s="507"/>
      <c r="N22" s="516"/>
      <c r="O22" s="126" t="s">
        <v>74</v>
      </c>
      <c r="P22" s="127"/>
      <c r="Q22" s="128"/>
      <c r="R22" s="128"/>
      <c r="S22" s="127"/>
      <c r="T22" s="124"/>
      <c r="U22" s="125"/>
      <c r="V22" s="120"/>
    </row>
    <row r="23" spans="2:22" ht="30" customHeight="1">
      <c r="B23" s="505"/>
      <c r="C23" s="514"/>
      <c r="D23" s="116" t="s">
        <v>72</v>
      </c>
      <c r="E23" s="117"/>
      <c r="F23" s="118"/>
      <c r="G23" s="118"/>
      <c r="H23" s="117"/>
      <c r="I23" s="117"/>
      <c r="J23" s="119"/>
      <c r="K23" s="129"/>
      <c r="M23" s="505" t="s">
        <v>170</v>
      </c>
      <c r="N23" s="514" t="s">
        <v>180</v>
      </c>
      <c r="O23" s="116" t="s">
        <v>72</v>
      </c>
      <c r="P23" s="117"/>
      <c r="Q23" s="118"/>
      <c r="R23" s="118"/>
      <c r="S23" s="117"/>
      <c r="T23" s="117"/>
      <c r="U23" s="119"/>
      <c r="V23" s="129"/>
    </row>
    <row r="24" spans="2:22" ht="30" customHeight="1">
      <c r="B24" s="506"/>
      <c r="C24" s="515"/>
      <c r="D24" s="121" t="s">
        <v>73</v>
      </c>
      <c r="E24" s="122"/>
      <c r="F24" s="123"/>
      <c r="G24" s="123"/>
      <c r="H24" s="122"/>
      <c r="I24" s="124"/>
      <c r="J24" s="125"/>
      <c r="K24" s="120"/>
      <c r="M24" s="506"/>
      <c r="N24" s="515"/>
      <c r="O24" s="121" t="s">
        <v>73</v>
      </c>
      <c r="P24" s="122"/>
      <c r="Q24" s="123"/>
      <c r="R24" s="123"/>
      <c r="S24" s="122"/>
      <c r="T24" s="124"/>
      <c r="U24" s="125"/>
      <c r="V24" s="120"/>
    </row>
    <row r="25" spans="2:22" ht="30" customHeight="1" thickBot="1">
      <c r="B25" s="507"/>
      <c r="C25" s="516"/>
      <c r="D25" s="126" t="s">
        <v>74</v>
      </c>
      <c r="E25" s="127"/>
      <c r="F25" s="128"/>
      <c r="G25" s="128"/>
      <c r="H25" s="127"/>
      <c r="I25" s="124"/>
      <c r="J25" s="125"/>
      <c r="K25" s="120"/>
      <c r="M25" s="507"/>
      <c r="N25" s="516"/>
      <c r="O25" s="126" t="s">
        <v>74</v>
      </c>
      <c r="P25" s="127"/>
      <c r="Q25" s="128"/>
      <c r="R25" s="128"/>
      <c r="S25" s="127"/>
      <c r="T25" s="124"/>
      <c r="U25" s="125"/>
      <c r="V25" s="120"/>
    </row>
    <row r="26" spans="2:22" ht="30" customHeight="1">
      <c r="B26" s="505"/>
      <c r="C26" s="514"/>
      <c r="D26" s="116" t="s">
        <v>72</v>
      </c>
      <c r="E26" s="117"/>
      <c r="F26" s="118"/>
      <c r="G26" s="118"/>
      <c r="H26" s="117"/>
      <c r="I26" s="117"/>
      <c r="J26" s="119"/>
      <c r="K26" s="129"/>
      <c r="M26" s="505">
        <f>'TEAM NAMES &amp; EVENTS'!$F$27</f>
        <v>0</v>
      </c>
      <c r="N26" s="514">
        <f>'TEAM NAMES &amp; EVENTS'!$E$27</f>
        <v>0</v>
      </c>
      <c r="O26" s="116" t="s">
        <v>72</v>
      </c>
      <c r="P26" s="117"/>
      <c r="Q26" s="118"/>
      <c r="R26" s="118"/>
      <c r="S26" s="117"/>
      <c r="T26" s="117"/>
      <c r="U26" s="119"/>
      <c r="V26" s="129"/>
    </row>
    <row r="27" spans="2:22" ht="30" customHeight="1">
      <c r="B27" s="506"/>
      <c r="C27" s="515"/>
      <c r="D27" s="121" t="s">
        <v>73</v>
      </c>
      <c r="E27" s="122"/>
      <c r="F27" s="123"/>
      <c r="G27" s="123"/>
      <c r="H27" s="122"/>
      <c r="I27" s="124"/>
      <c r="J27" s="125"/>
      <c r="K27" s="120"/>
      <c r="M27" s="506"/>
      <c r="N27" s="515"/>
      <c r="O27" s="121" t="s">
        <v>73</v>
      </c>
      <c r="P27" s="122"/>
      <c r="Q27" s="123"/>
      <c r="R27" s="123"/>
      <c r="S27" s="122"/>
      <c r="T27" s="124"/>
      <c r="U27" s="125"/>
      <c r="V27" s="120"/>
    </row>
    <row r="28" spans="2:22" ht="30" customHeight="1" thickBot="1">
      <c r="B28" s="507"/>
      <c r="C28" s="516"/>
      <c r="D28" s="126" t="s">
        <v>74</v>
      </c>
      <c r="E28" s="127"/>
      <c r="F28" s="128"/>
      <c r="G28" s="128"/>
      <c r="H28" s="127"/>
      <c r="I28" s="160"/>
      <c r="J28" s="161"/>
      <c r="K28" s="162"/>
      <c r="M28" s="507"/>
      <c r="N28" s="516"/>
      <c r="O28" s="126" t="s">
        <v>74</v>
      </c>
      <c r="P28" s="127"/>
      <c r="Q28" s="128"/>
      <c r="R28" s="128"/>
      <c r="S28" s="127"/>
      <c r="T28" s="160"/>
      <c r="U28" s="161"/>
      <c r="V28" s="162"/>
    </row>
    <row r="31" spans="2:22" ht="27">
      <c r="B31" s="112" t="s">
        <v>75</v>
      </c>
      <c r="C31" s="112"/>
      <c r="D31" s="113"/>
      <c r="E31" s="113"/>
      <c r="F31" s="113"/>
      <c r="G31" s="113"/>
      <c r="H31" s="113"/>
      <c r="I31" s="113"/>
      <c r="J31" s="113"/>
      <c r="K31" s="113"/>
      <c r="M31" s="112" t="s">
        <v>75</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08" t="s">
        <v>8</v>
      </c>
      <c r="C33" s="517" t="s">
        <v>9</v>
      </c>
      <c r="D33" s="510" t="s">
        <v>68</v>
      </c>
      <c r="E33" s="510" t="s">
        <v>69</v>
      </c>
      <c r="F33" s="510"/>
      <c r="G33" s="510"/>
      <c r="H33" s="512" t="s">
        <v>70</v>
      </c>
      <c r="I33" s="512" t="s">
        <v>71</v>
      </c>
      <c r="J33" s="521" t="s">
        <v>26</v>
      </c>
      <c r="K33" s="519" t="s">
        <v>27</v>
      </c>
      <c r="M33" s="508" t="s">
        <v>8</v>
      </c>
      <c r="N33" s="517" t="s">
        <v>9</v>
      </c>
      <c r="O33" s="510" t="s">
        <v>68</v>
      </c>
      <c r="P33" s="510" t="s">
        <v>69</v>
      </c>
      <c r="Q33" s="510"/>
      <c r="R33" s="510"/>
      <c r="S33" s="512" t="s">
        <v>70</v>
      </c>
      <c r="T33" s="512" t="s">
        <v>71</v>
      </c>
      <c r="U33" s="521" t="s">
        <v>26</v>
      </c>
      <c r="V33" s="519" t="s">
        <v>27</v>
      </c>
    </row>
    <row r="34" spans="2:22" ht="30" customHeight="1" thickBot="1">
      <c r="B34" s="509"/>
      <c r="C34" s="518"/>
      <c r="D34" s="511"/>
      <c r="E34" s="133">
        <v>1</v>
      </c>
      <c r="F34" s="134">
        <v>2</v>
      </c>
      <c r="G34" s="134">
        <v>3</v>
      </c>
      <c r="H34" s="513"/>
      <c r="I34" s="513"/>
      <c r="J34" s="522"/>
      <c r="K34" s="520"/>
      <c r="M34" s="509"/>
      <c r="N34" s="518"/>
      <c r="O34" s="511"/>
      <c r="P34" s="133">
        <v>1</v>
      </c>
      <c r="Q34" s="134">
        <v>2</v>
      </c>
      <c r="R34" s="134">
        <v>3</v>
      </c>
      <c r="S34" s="513"/>
      <c r="T34" s="513"/>
      <c r="U34" s="522"/>
      <c r="V34" s="520"/>
    </row>
    <row r="35" spans="2:22" ht="30" customHeight="1">
      <c r="B35" s="505" t="str">
        <f>'TEAM NAMES &amp; EVENTS'!$F$12</f>
        <v>A</v>
      </c>
      <c r="C35" s="514" t="str">
        <f>'TEAM NAMES &amp; EVENTS'!$E$12</f>
        <v>Marine Academy Plymouth</v>
      </c>
      <c r="D35" s="116" t="s">
        <v>72</v>
      </c>
      <c r="E35" s="117"/>
      <c r="F35" s="117"/>
      <c r="G35" s="117"/>
      <c r="H35" s="117"/>
      <c r="I35" s="117"/>
      <c r="J35" s="119"/>
      <c r="K35" s="120"/>
      <c r="M35" s="505" t="s">
        <v>157</v>
      </c>
      <c r="N35" s="514">
        <f>'TEAM NAMES &amp; EVENTS'!$E$17</f>
        <v>0</v>
      </c>
      <c r="O35" s="116" t="s">
        <v>72</v>
      </c>
      <c r="P35" s="117"/>
      <c r="Q35" s="117"/>
      <c r="R35" s="117"/>
      <c r="S35" s="117"/>
      <c r="T35" s="117"/>
      <c r="U35" s="119"/>
      <c r="V35" s="120"/>
    </row>
    <row r="36" spans="2:22" ht="30" customHeight="1">
      <c r="B36" s="506"/>
      <c r="C36" s="515"/>
      <c r="D36" s="121" t="s">
        <v>73</v>
      </c>
      <c r="E36" s="122"/>
      <c r="F36" s="122"/>
      <c r="G36" s="122"/>
      <c r="H36" s="122"/>
      <c r="I36" s="124"/>
      <c r="J36" s="125"/>
      <c r="K36" s="120"/>
      <c r="M36" s="506"/>
      <c r="N36" s="515"/>
      <c r="O36" s="121" t="s">
        <v>73</v>
      </c>
      <c r="P36" s="122"/>
      <c r="Q36" s="122"/>
      <c r="R36" s="122"/>
      <c r="S36" s="122"/>
      <c r="T36" s="124"/>
      <c r="U36" s="125"/>
      <c r="V36" s="120"/>
    </row>
    <row r="37" spans="2:22" ht="30" customHeight="1" thickBot="1">
      <c r="B37" s="507"/>
      <c r="C37" s="516"/>
      <c r="D37" s="126" t="s">
        <v>74</v>
      </c>
      <c r="E37" s="127"/>
      <c r="F37" s="127"/>
      <c r="G37" s="127"/>
      <c r="H37" s="127"/>
      <c r="I37" s="124"/>
      <c r="J37" s="125"/>
      <c r="K37" s="120"/>
      <c r="M37" s="507"/>
      <c r="N37" s="516"/>
      <c r="O37" s="126" t="s">
        <v>74</v>
      </c>
      <c r="P37" s="127"/>
      <c r="Q37" s="127"/>
      <c r="R37" s="127"/>
      <c r="S37" s="127"/>
      <c r="T37" s="124"/>
      <c r="U37" s="125"/>
      <c r="V37" s="120"/>
    </row>
    <row r="38" spans="2:22" ht="30" customHeight="1">
      <c r="B38" s="505" t="str">
        <f>'TEAM NAMES &amp; EVENTS'!$F$13</f>
        <v>B</v>
      </c>
      <c r="C38" s="514" t="str">
        <f>'TEAM NAMES &amp; EVENTS'!$E$13</f>
        <v>Stuart Road </v>
      </c>
      <c r="D38" s="116" t="s">
        <v>72</v>
      </c>
      <c r="E38" s="117"/>
      <c r="F38" s="117"/>
      <c r="G38" s="117"/>
      <c r="H38" s="117"/>
      <c r="I38" s="117"/>
      <c r="J38" s="119"/>
      <c r="K38" s="129"/>
      <c r="M38" s="505" t="s">
        <v>171</v>
      </c>
      <c r="N38" s="514" t="str">
        <f>'TEAM NAMES &amp; EVENTS'!$E$18</f>
        <v>Laira Green</v>
      </c>
      <c r="O38" s="116" t="s">
        <v>72</v>
      </c>
      <c r="P38" s="117"/>
      <c r="Q38" s="117"/>
      <c r="R38" s="117"/>
      <c r="S38" s="117"/>
      <c r="T38" s="117"/>
      <c r="U38" s="119"/>
      <c r="V38" s="129"/>
    </row>
    <row r="39" spans="2:22" ht="30" customHeight="1">
      <c r="B39" s="506"/>
      <c r="C39" s="515"/>
      <c r="D39" s="121" t="s">
        <v>73</v>
      </c>
      <c r="E39" s="122"/>
      <c r="F39" s="122"/>
      <c r="G39" s="122"/>
      <c r="H39" s="122"/>
      <c r="I39" s="124"/>
      <c r="J39" s="125"/>
      <c r="K39" s="120"/>
      <c r="M39" s="506"/>
      <c r="N39" s="515"/>
      <c r="O39" s="121" t="s">
        <v>73</v>
      </c>
      <c r="P39" s="122"/>
      <c r="Q39" s="122"/>
      <c r="R39" s="122"/>
      <c r="S39" s="122"/>
      <c r="T39" s="124"/>
      <c r="U39" s="125"/>
      <c r="V39" s="120"/>
    </row>
    <row r="40" spans="2:22" ht="30" customHeight="1" thickBot="1">
      <c r="B40" s="507"/>
      <c r="C40" s="516"/>
      <c r="D40" s="126" t="s">
        <v>74</v>
      </c>
      <c r="E40" s="127"/>
      <c r="F40" s="127"/>
      <c r="G40" s="127"/>
      <c r="H40" s="127"/>
      <c r="I40" s="124"/>
      <c r="J40" s="125"/>
      <c r="K40" s="120"/>
      <c r="M40" s="507"/>
      <c r="N40" s="516"/>
      <c r="O40" s="126" t="s">
        <v>74</v>
      </c>
      <c r="P40" s="127"/>
      <c r="Q40" s="127"/>
      <c r="R40" s="127"/>
      <c r="S40" s="127"/>
      <c r="T40" s="124"/>
      <c r="U40" s="125"/>
      <c r="V40" s="120"/>
    </row>
    <row r="41" spans="2:22" ht="30" customHeight="1">
      <c r="B41" s="505" t="str">
        <f>'TEAM NAMES &amp; EVENTS'!$F$14</f>
        <v>C </v>
      </c>
      <c r="C41" s="514" t="str">
        <f>'TEAM NAMES &amp; EVENTS'!$E$14</f>
        <v>Stoke Damerel</v>
      </c>
      <c r="D41" s="116" t="s">
        <v>72</v>
      </c>
      <c r="E41" s="117"/>
      <c r="F41" s="117"/>
      <c r="G41" s="117"/>
      <c r="H41" s="117"/>
      <c r="I41" s="117"/>
      <c r="J41" s="119"/>
      <c r="K41" s="129"/>
      <c r="M41" s="505" t="s">
        <v>158</v>
      </c>
      <c r="N41" s="514" t="str">
        <f>'TEAM NAMES &amp; EVENTS'!$E$19</f>
        <v>Goosewell</v>
      </c>
      <c r="O41" s="116" t="s">
        <v>72</v>
      </c>
      <c r="P41" s="117"/>
      <c r="Q41" s="117"/>
      <c r="R41" s="117"/>
      <c r="S41" s="117"/>
      <c r="T41" s="117"/>
      <c r="U41" s="119"/>
      <c r="V41" s="129"/>
    </row>
    <row r="42" spans="2:22" ht="30" customHeight="1">
      <c r="B42" s="506"/>
      <c r="C42" s="515"/>
      <c r="D42" s="121" t="s">
        <v>73</v>
      </c>
      <c r="E42" s="122"/>
      <c r="F42" s="122"/>
      <c r="G42" s="122"/>
      <c r="H42" s="122"/>
      <c r="I42" s="124"/>
      <c r="J42" s="125"/>
      <c r="K42" s="120"/>
      <c r="M42" s="506"/>
      <c r="N42" s="515"/>
      <c r="O42" s="121" t="s">
        <v>73</v>
      </c>
      <c r="P42" s="122"/>
      <c r="Q42" s="122"/>
      <c r="R42" s="122"/>
      <c r="S42" s="122"/>
      <c r="T42" s="124"/>
      <c r="U42" s="125"/>
      <c r="V42" s="120"/>
    </row>
    <row r="43" spans="2:22" ht="30" customHeight="1" thickBot="1">
      <c r="B43" s="507"/>
      <c r="C43" s="516"/>
      <c r="D43" s="126" t="s">
        <v>74</v>
      </c>
      <c r="E43" s="127"/>
      <c r="F43" s="127"/>
      <c r="G43" s="127"/>
      <c r="H43" s="127"/>
      <c r="I43" s="124"/>
      <c r="J43" s="125"/>
      <c r="K43" s="120"/>
      <c r="M43" s="507"/>
      <c r="N43" s="516"/>
      <c r="O43" s="126" t="s">
        <v>74</v>
      </c>
      <c r="P43" s="127"/>
      <c r="Q43" s="127"/>
      <c r="R43" s="127"/>
      <c r="S43" s="127"/>
      <c r="T43" s="124"/>
      <c r="U43" s="125"/>
      <c r="V43" s="120"/>
    </row>
    <row r="44" spans="2:22" ht="30" customHeight="1">
      <c r="B44" s="505" t="str">
        <f>'TEAM NAMES &amp; EVENTS'!$F$15</f>
        <v>D</v>
      </c>
      <c r="C44" s="514" t="str">
        <f>'TEAM NAMES &amp; EVENTS'!$E$15</f>
        <v>St.Edwards</v>
      </c>
      <c r="D44" s="116" t="s">
        <v>72</v>
      </c>
      <c r="E44" s="117"/>
      <c r="F44" s="117"/>
      <c r="G44" s="117"/>
      <c r="H44" s="117"/>
      <c r="I44" s="117"/>
      <c r="J44" s="119"/>
      <c r="K44" s="129"/>
      <c r="M44" s="505" t="s">
        <v>159</v>
      </c>
      <c r="N44" s="514" t="str">
        <f>'TEAM NAMES &amp; EVENTS'!$E$20</f>
        <v>St Peters RC</v>
      </c>
      <c r="O44" s="116" t="s">
        <v>72</v>
      </c>
      <c r="P44" s="117"/>
      <c r="Q44" s="117"/>
      <c r="R44" s="117"/>
      <c r="S44" s="117"/>
      <c r="T44" s="117"/>
      <c r="U44" s="119"/>
      <c r="V44" s="129"/>
    </row>
    <row r="45" spans="2:22" ht="30" customHeight="1">
      <c r="B45" s="506"/>
      <c r="C45" s="515"/>
      <c r="D45" s="121" t="s">
        <v>73</v>
      </c>
      <c r="E45" s="122"/>
      <c r="F45" s="122"/>
      <c r="G45" s="122"/>
      <c r="H45" s="122"/>
      <c r="I45" s="124"/>
      <c r="J45" s="125"/>
      <c r="K45" s="120"/>
      <c r="M45" s="506"/>
      <c r="N45" s="515"/>
      <c r="O45" s="121" t="s">
        <v>73</v>
      </c>
      <c r="P45" s="122"/>
      <c r="Q45" s="122"/>
      <c r="R45" s="122"/>
      <c r="S45" s="122"/>
      <c r="T45" s="124"/>
      <c r="U45" s="125"/>
      <c r="V45" s="120"/>
    </row>
    <row r="46" spans="2:22" ht="30" customHeight="1" thickBot="1">
      <c r="B46" s="507"/>
      <c r="C46" s="516"/>
      <c r="D46" s="126" t="s">
        <v>74</v>
      </c>
      <c r="E46" s="127"/>
      <c r="F46" s="127"/>
      <c r="G46" s="127"/>
      <c r="H46" s="127"/>
      <c r="I46" s="124"/>
      <c r="J46" s="125"/>
      <c r="K46" s="120"/>
      <c r="M46" s="507"/>
      <c r="N46" s="516"/>
      <c r="O46" s="126" t="s">
        <v>74</v>
      </c>
      <c r="P46" s="127"/>
      <c r="Q46" s="127"/>
      <c r="R46" s="127"/>
      <c r="S46" s="127"/>
      <c r="T46" s="124"/>
      <c r="U46" s="125"/>
      <c r="V46" s="120"/>
    </row>
    <row r="47" spans="2:22" ht="30" customHeight="1">
      <c r="B47" s="505" t="str">
        <f>'TEAM NAMES &amp; EVENTS'!$F$16</f>
        <v>E </v>
      </c>
      <c r="C47" s="514" t="str">
        <f>'TEAM NAMES &amp; EVENTS'!$E$16</f>
        <v>High View</v>
      </c>
      <c r="D47" s="116" t="s">
        <v>72</v>
      </c>
      <c r="E47" s="117"/>
      <c r="F47" s="117"/>
      <c r="G47" s="117"/>
      <c r="H47" s="117"/>
      <c r="I47" s="117"/>
      <c r="J47" s="119"/>
      <c r="K47" s="129"/>
      <c r="M47" s="505" t="s">
        <v>160</v>
      </c>
      <c r="N47" s="514" t="str">
        <f>'TEAM NAMES &amp; EVENTS'!$E$21</f>
        <v>Mount Street</v>
      </c>
      <c r="O47" s="116" t="s">
        <v>72</v>
      </c>
      <c r="P47" s="117"/>
      <c r="Q47" s="117"/>
      <c r="R47" s="117"/>
      <c r="S47" s="117"/>
      <c r="T47" s="117"/>
      <c r="U47" s="119"/>
      <c r="V47" s="129"/>
    </row>
    <row r="48" spans="2:22" ht="30" customHeight="1">
      <c r="B48" s="506"/>
      <c r="C48" s="515"/>
      <c r="D48" s="121" t="s">
        <v>73</v>
      </c>
      <c r="E48" s="122"/>
      <c r="F48" s="122"/>
      <c r="G48" s="122"/>
      <c r="H48" s="122"/>
      <c r="I48" s="124"/>
      <c r="J48" s="125"/>
      <c r="K48" s="120"/>
      <c r="M48" s="506"/>
      <c r="N48" s="515"/>
      <c r="O48" s="121" t="s">
        <v>73</v>
      </c>
      <c r="P48" s="122"/>
      <c r="Q48" s="122"/>
      <c r="R48" s="122"/>
      <c r="S48" s="122"/>
      <c r="T48" s="124"/>
      <c r="U48" s="125"/>
      <c r="V48" s="120"/>
    </row>
    <row r="49" spans="2:22" ht="30" customHeight="1" thickBot="1">
      <c r="B49" s="507"/>
      <c r="C49" s="516"/>
      <c r="D49" s="126" t="s">
        <v>74</v>
      </c>
      <c r="E49" s="127"/>
      <c r="F49" s="127"/>
      <c r="G49" s="127"/>
      <c r="H49" s="127"/>
      <c r="I49" s="124"/>
      <c r="J49" s="125"/>
      <c r="K49" s="120"/>
      <c r="M49" s="507"/>
      <c r="N49" s="516"/>
      <c r="O49" s="126" t="s">
        <v>74</v>
      </c>
      <c r="P49" s="127"/>
      <c r="Q49" s="127"/>
      <c r="R49" s="127"/>
      <c r="S49" s="127"/>
      <c r="T49" s="124"/>
      <c r="U49" s="125"/>
      <c r="V49" s="120"/>
    </row>
    <row r="50" spans="2:22" ht="30" customHeight="1">
      <c r="B50" s="505"/>
      <c r="C50" s="514"/>
      <c r="D50" s="116" t="s">
        <v>72</v>
      </c>
      <c r="E50" s="117"/>
      <c r="F50" s="117"/>
      <c r="G50" s="117"/>
      <c r="H50" s="117"/>
      <c r="I50" s="117"/>
      <c r="J50" s="119"/>
      <c r="K50" s="129"/>
      <c r="M50" s="505" t="s">
        <v>169</v>
      </c>
      <c r="N50" s="514" t="s">
        <v>179</v>
      </c>
      <c r="O50" s="116" t="s">
        <v>72</v>
      </c>
      <c r="P50" s="117"/>
      <c r="Q50" s="117"/>
      <c r="R50" s="117"/>
      <c r="S50" s="117"/>
      <c r="T50" s="117"/>
      <c r="U50" s="119"/>
      <c r="V50" s="129"/>
    </row>
    <row r="51" spans="2:22" ht="30" customHeight="1">
      <c r="B51" s="506"/>
      <c r="C51" s="515"/>
      <c r="D51" s="121" t="s">
        <v>73</v>
      </c>
      <c r="E51" s="122"/>
      <c r="F51" s="122"/>
      <c r="G51" s="122"/>
      <c r="H51" s="122"/>
      <c r="I51" s="124"/>
      <c r="J51" s="125"/>
      <c r="K51" s="120"/>
      <c r="M51" s="506"/>
      <c r="N51" s="515"/>
      <c r="O51" s="121" t="s">
        <v>73</v>
      </c>
      <c r="P51" s="122"/>
      <c r="Q51" s="122"/>
      <c r="R51" s="122"/>
      <c r="S51" s="122"/>
      <c r="T51" s="124"/>
      <c r="U51" s="125"/>
      <c r="V51" s="120"/>
    </row>
    <row r="52" spans="2:22" ht="30" customHeight="1" thickBot="1">
      <c r="B52" s="507"/>
      <c r="C52" s="516"/>
      <c r="D52" s="126" t="s">
        <v>74</v>
      </c>
      <c r="E52" s="127"/>
      <c r="F52" s="127"/>
      <c r="G52" s="127"/>
      <c r="H52" s="127"/>
      <c r="I52" s="124"/>
      <c r="J52" s="125"/>
      <c r="K52" s="120"/>
      <c r="M52" s="507"/>
      <c r="N52" s="516"/>
      <c r="O52" s="126" t="s">
        <v>74</v>
      </c>
      <c r="P52" s="127"/>
      <c r="Q52" s="127"/>
      <c r="R52" s="127"/>
      <c r="S52" s="127"/>
      <c r="T52" s="124"/>
      <c r="U52" s="125"/>
      <c r="V52" s="120"/>
    </row>
    <row r="53" spans="2:22" ht="30" customHeight="1">
      <c r="B53" s="505"/>
      <c r="C53" s="514"/>
      <c r="D53" s="116" t="s">
        <v>72</v>
      </c>
      <c r="E53" s="117"/>
      <c r="F53" s="117"/>
      <c r="G53" s="117"/>
      <c r="H53" s="117"/>
      <c r="I53" s="117"/>
      <c r="J53" s="119"/>
      <c r="K53" s="129"/>
      <c r="M53" s="505" t="s">
        <v>170</v>
      </c>
      <c r="N53" s="514" t="s">
        <v>180</v>
      </c>
      <c r="O53" s="116" t="s">
        <v>72</v>
      </c>
      <c r="P53" s="117"/>
      <c r="Q53" s="117"/>
      <c r="R53" s="117"/>
      <c r="S53" s="117"/>
      <c r="T53" s="117"/>
      <c r="U53" s="119"/>
      <c r="V53" s="129"/>
    </row>
    <row r="54" spans="2:22" ht="30" customHeight="1">
      <c r="B54" s="506"/>
      <c r="C54" s="515"/>
      <c r="D54" s="121" t="s">
        <v>73</v>
      </c>
      <c r="E54" s="122"/>
      <c r="F54" s="122"/>
      <c r="G54" s="122"/>
      <c r="H54" s="122"/>
      <c r="I54" s="124"/>
      <c r="J54" s="125"/>
      <c r="K54" s="120"/>
      <c r="M54" s="506"/>
      <c r="N54" s="515"/>
      <c r="O54" s="121" t="s">
        <v>73</v>
      </c>
      <c r="P54" s="122"/>
      <c r="Q54" s="122"/>
      <c r="R54" s="122"/>
      <c r="S54" s="122"/>
      <c r="T54" s="124"/>
      <c r="U54" s="125"/>
      <c r="V54" s="120"/>
    </row>
    <row r="55" spans="2:22" ht="30" customHeight="1" thickBot="1">
      <c r="B55" s="507"/>
      <c r="C55" s="516"/>
      <c r="D55" s="126" t="s">
        <v>74</v>
      </c>
      <c r="E55" s="127"/>
      <c r="F55" s="127"/>
      <c r="G55" s="127"/>
      <c r="H55" s="127"/>
      <c r="I55" s="124"/>
      <c r="J55" s="125"/>
      <c r="K55" s="120"/>
      <c r="M55" s="507"/>
      <c r="N55" s="516"/>
      <c r="O55" s="126" t="s">
        <v>74</v>
      </c>
      <c r="P55" s="127"/>
      <c r="Q55" s="127"/>
      <c r="R55" s="127"/>
      <c r="S55" s="127"/>
      <c r="T55" s="124"/>
      <c r="U55" s="125"/>
      <c r="V55" s="120"/>
    </row>
    <row r="56" spans="2:22" ht="30" customHeight="1">
      <c r="B56" s="505"/>
      <c r="C56" s="514"/>
      <c r="D56" s="116" t="s">
        <v>72</v>
      </c>
      <c r="E56" s="117"/>
      <c r="F56" s="117"/>
      <c r="G56" s="117"/>
      <c r="H56" s="117"/>
      <c r="I56" s="117"/>
      <c r="J56" s="119"/>
      <c r="K56" s="129"/>
      <c r="M56" s="505">
        <f>'TEAM NAMES &amp; EVENTS'!$F$27</f>
        <v>0</v>
      </c>
      <c r="N56" s="514">
        <f>'TEAM NAMES &amp; EVENTS'!$E$27</f>
        <v>0</v>
      </c>
      <c r="O56" s="116" t="s">
        <v>72</v>
      </c>
      <c r="P56" s="117"/>
      <c r="Q56" s="117"/>
      <c r="R56" s="117"/>
      <c r="S56" s="117"/>
      <c r="T56" s="117"/>
      <c r="U56" s="119"/>
      <c r="V56" s="129"/>
    </row>
    <row r="57" spans="2:22" ht="30" customHeight="1">
      <c r="B57" s="506"/>
      <c r="C57" s="515"/>
      <c r="D57" s="121" t="s">
        <v>73</v>
      </c>
      <c r="E57" s="122"/>
      <c r="F57" s="122"/>
      <c r="G57" s="122"/>
      <c r="H57" s="122"/>
      <c r="I57" s="124"/>
      <c r="J57" s="125"/>
      <c r="K57" s="120"/>
      <c r="M57" s="506"/>
      <c r="N57" s="515"/>
      <c r="O57" s="121" t="s">
        <v>73</v>
      </c>
      <c r="P57" s="122"/>
      <c r="Q57" s="122"/>
      <c r="R57" s="122"/>
      <c r="S57" s="122"/>
      <c r="T57" s="124"/>
      <c r="U57" s="125"/>
      <c r="V57" s="120"/>
    </row>
    <row r="58" spans="2:22" ht="30" customHeight="1" thickBot="1">
      <c r="B58" s="507"/>
      <c r="C58" s="516"/>
      <c r="D58" s="126" t="s">
        <v>74</v>
      </c>
      <c r="E58" s="127"/>
      <c r="F58" s="127"/>
      <c r="G58" s="127"/>
      <c r="H58" s="127"/>
      <c r="I58" s="160"/>
      <c r="J58" s="161"/>
      <c r="K58" s="162"/>
      <c r="M58" s="507"/>
      <c r="N58" s="516"/>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76</v>
      </c>
      <c r="C61" s="131"/>
      <c r="D61" s="113"/>
      <c r="E61" s="113"/>
      <c r="F61" s="113"/>
      <c r="G61" s="113"/>
      <c r="H61" s="113"/>
      <c r="I61" s="113"/>
      <c r="J61" s="113"/>
      <c r="K61" s="113"/>
      <c r="M61" s="112" t="s">
        <v>76</v>
      </c>
      <c r="N61" s="131"/>
      <c r="O61" s="113"/>
      <c r="P61" s="113"/>
      <c r="Q61" s="113"/>
      <c r="R61" s="113"/>
      <c r="S61" s="113"/>
      <c r="T61" s="113"/>
      <c r="U61" s="113"/>
      <c r="V61" s="113"/>
    </row>
    <row r="62" spans="2:22" ht="1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08" t="s">
        <v>8</v>
      </c>
      <c r="C63" s="517" t="s">
        <v>9</v>
      </c>
      <c r="D63" s="510" t="s">
        <v>68</v>
      </c>
      <c r="E63" s="510" t="s">
        <v>69</v>
      </c>
      <c r="F63" s="510"/>
      <c r="G63" s="510"/>
      <c r="H63" s="512" t="s">
        <v>70</v>
      </c>
      <c r="I63" s="512" t="s">
        <v>71</v>
      </c>
      <c r="J63" s="521" t="s">
        <v>26</v>
      </c>
      <c r="K63" s="519" t="s">
        <v>27</v>
      </c>
      <c r="M63" s="508" t="s">
        <v>8</v>
      </c>
      <c r="N63" s="517" t="s">
        <v>9</v>
      </c>
      <c r="O63" s="510" t="s">
        <v>68</v>
      </c>
      <c r="P63" s="510" t="s">
        <v>69</v>
      </c>
      <c r="Q63" s="510"/>
      <c r="R63" s="510"/>
      <c r="S63" s="512" t="s">
        <v>70</v>
      </c>
      <c r="T63" s="512" t="s">
        <v>71</v>
      </c>
      <c r="U63" s="521" t="s">
        <v>26</v>
      </c>
      <c r="V63" s="519" t="s">
        <v>27</v>
      </c>
    </row>
    <row r="64" spans="2:22" ht="30" customHeight="1" thickBot="1">
      <c r="B64" s="509"/>
      <c r="C64" s="518"/>
      <c r="D64" s="511"/>
      <c r="E64" s="133">
        <v>1</v>
      </c>
      <c r="F64" s="134">
        <v>2</v>
      </c>
      <c r="G64" s="134">
        <v>3</v>
      </c>
      <c r="H64" s="513"/>
      <c r="I64" s="513"/>
      <c r="J64" s="522"/>
      <c r="K64" s="520"/>
      <c r="M64" s="509"/>
      <c r="N64" s="518"/>
      <c r="O64" s="511"/>
      <c r="P64" s="133">
        <v>1</v>
      </c>
      <c r="Q64" s="134">
        <v>2</v>
      </c>
      <c r="R64" s="134">
        <v>3</v>
      </c>
      <c r="S64" s="513"/>
      <c r="T64" s="513"/>
      <c r="U64" s="522"/>
      <c r="V64" s="520"/>
    </row>
    <row r="65" spans="2:22" ht="30" customHeight="1">
      <c r="B65" s="505" t="str">
        <f>'TEAM NAMES &amp; EVENTS'!$F$12</f>
        <v>A</v>
      </c>
      <c r="C65" s="514" t="str">
        <f>'TEAM NAMES &amp; EVENTS'!$E$12</f>
        <v>Marine Academy Plymouth</v>
      </c>
      <c r="D65" s="116" t="s">
        <v>72</v>
      </c>
      <c r="E65" s="117"/>
      <c r="F65" s="117"/>
      <c r="G65" s="117"/>
      <c r="H65" s="117"/>
      <c r="I65" s="117"/>
      <c r="J65" s="119"/>
      <c r="K65" s="120"/>
      <c r="M65" s="505" t="s">
        <v>157</v>
      </c>
      <c r="N65" s="514">
        <f>'TEAM NAMES &amp; EVENTS'!$E$17</f>
        <v>0</v>
      </c>
      <c r="O65" s="116" t="s">
        <v>72</v>
      </c>
      <c r="P65" s="117"/>
      <c r="Q65" s="117"/>
      <c r="R65" s="117"/>
      <c r="S65" s="117"/>
      <c r="T65" s="117"/>
      <c r="U65" s="119"/>
      <c r="V65" s="120"/>
    </row>
    <row r="66" spans="2:22" ht="30" customHeight="1">
      <c r="B66" s="506"/>
      <c r="C66" s="515"/>
      <c r="D66" s="121" t="s">
        <v>73</v>
      </c>
      <c r="E66" s="122"/>
      <c r="F66" s="122"/>
      <c r="G66" s="122"/>
      <c r="H66" s="122"/>
      <c r="I66" s="124"/>
      <c r="J66" s="125"/>
      <c r="K66" s="120"/>
      <c r="M66" s="506"/>
      <c r="N66" s="515"/>
      <c r="O66" s="121" t="s">
        <v>73</v>
      </c>
      <c r="P66" s="122"/>
      <c r="Q66" s="122"/>
      <c r="R66" s="122"/>
      <c r="S66" s="122"/>
      <c r="T66" s="124"/>
      <c r="U66" s="125"/>
      <c r="V66" s="120"/>
    </row>
    <row r="67" spans="2:22" ht="30" customHeight="1" thickBot="1">
      <c r="B67" s="507"/>
      <c r="C67" s="516"/>
      <c r="D67" s="126" t="s">
        <v>74</v>
      </c>
      <c r="E67" s="127"/>
      <c r="F67" s="127"/>
      <c r="G67" s="127"/>
      <c r="H67" s="127"/>
      <c r="I67" s="124"/>
      <c r="J67" s="125"/>
      <c r="K67" s="120"/>
      <c r="M67" s="507"/>
      <c r="N67" s="516"/>
      <c r="O67" s="126" t="s">
        <v>74</v>
      </c>
      <c r="P67" s="127"/>
      <c r="Q67" s="127"/>
      <c r="R67" s="127"/>
      <c r="S67" s="127"/>
      <c r="T67" s="124"/>
      <c r="U67" s="125"/>
      <c r="V67" s="120"/>
    </row>
    <row r="68" spans="2:22" ht="30" customHeight="1">
      <c r="B68" s="505" t="str">
        <f>'TEAM NAMES &amp; EVENTS'!$F$13</f>
        <v>B</v>
      </c>
      <c r="C68" s="514" t="str">
        <f>'TEAM NAMES &amp; EVENTS'!$E$13</f>
        <v>Stuart Road </v>
      </c>
      <c r="D68" s="116" t="s">
        <v>72</v>
      </c>
      <c r="E68" s="117"/>
      <c r="F68" s="117"/>
      <c r="G68" s="117"/>
      <c r="H68" s="117"/>
      <c r="I68" s="117"/>
      <c r="J68" s="119"/>
      <c r="K68" s="129"/>
      <c r="M68" s="505" t="s">
        <v>171</v>
      </c>
      <c r="N68" s="514" t="str">
        <f>'TEAM NAMES &amp; EVENTS'!$E$18</f>
        <v>Laira Green</v>
      </c>
      <c r="O68" s="116" t="s">
        <v>72</v>
      </c>
      <c r="P68" s="117"/>
      <c r="Q68" s="117"/>
      <c r="R68" s="117"/>
      <c r="S68" s="117"/>
      <c r="T68" s="117"/>
      <c r="U68" s="119"/>
      <c r="V68" s="129"/>
    </row>
    <row r="69" spans="2:22" ht="30" customHeight="1">
      <c r="B69" s="506"/>
      <c r="C69" s="515"/>
      <c r="D69" s="121" t="s">
        <v>73</v>
      </c>
      <c r="E69" s="122"/>
      <c r="F69" s="122"/>
      <c r="G69" s="122"/>
      <c r="H69" s="122"/>
      <c r="I69" s="124"/>
      <c r="J69" s="125"/>
      <c r="K69" s="120"/>
      <c r="M69" s="506"/>
      <c r="N69" s="515"/>
      <c r="O69" s="121" t="s">
        <v>73</v>
      </c>
      <c r="P69" s="122"/>
      <c r="Q69" s="122"/>
      <c r="R69" s="122"/>
      <c r="S69" s="122"/>
      <c r="T69" s="124"/>
      <c r="U69" s="125"/>
      <c r="V69" s="120"/>
    </row>
    <row r="70" spans="2:22" ht="30" customHeight="1" thickBot="1">
      <c r="B70" s="507"/>
      <c r="C70" s="516"/>
      <c r="D70" s="126" t="s">
        <v>74</v>
      </c>
      <c r="E70" s="127"/>
      <c r="F70" s="127"/>
      <c r="G70" s="127"/>
      <c r="H70" s="127"/>
      <c r="I70" s="124"/>
      <c r="J70" s="125"/>
      <c r="K70" s="120"/>
      <c r="M70" s="507"/>
      <c r="N70" s="516"/>
      <c r="O70" s="126" t="s">
        <v>74</v>
      </c>
      <c r="P70" s="127"/>
      <c r="Q70" s="127"/>
      <c r="R70" s="127"/>
      <c r="S70" s="127"/>
      <c r="T70" s="124"/>
      <c r="U70" s="125"/>
      <c r="V70" s="120"/>
    </row>
    <row r="71" spans="2:22" ht="30" customHeight="1">
      <c r="B71" s="505" t="str">
        <f>'TEAM NAMES &amp; EVENTS'!$F$14</f>
        <v>C </v>
      </c>
      <c r="C71" s="514" t="str">
        <f>'TEAM NAMES &amp; EVENTS'!$E$14</f>
        <v>Stoke Damerel</v>
      </c>
      <c r="D71" s="116" t="s">
        <v>72</v>
      </c>
      <c r="E71" s="117"/>
      <c r="F71" s="117"/>
      <c r="G71" s="117"/>
      <c r="H71" s="117"/>
      <c r="I71" s="117"/>
      <c r="J71" s="119"/>
      <c r="K71" s="129"/>
      <c r="M71" s="505" t="s">
        <v>158</v>
      </c>
      <c r="N71" s="514" t="str">
        <f>'TEAM NAMES &amp; EVENTS'!$E$19</f>
        <v>Goosewell</v>
      </c>
      <c r="O71" s="116" t="s">
        <v>72</v>
      </c>
      <c r="P71" s="117"/>
      <c r="Q71" s="117"/>
      <c r="R71" s="117"/>
      <c r="S71" s="117"/>
      <c r="T71" s="117"/>
      <c r="U71" s="119"/>
      <c r="V71" s="129"/>
    </row>
    <row r="72" spans="2:22" ht="30" customHeight="1">
      <c r="B72" s="506"/>
      <c r="C72" s="515"/>
      <c r="D72" s="121" t="s">
        <v>73</v>
      </c>
      <c r="E72" s="122"/>
      <c r="F72" s="122"/>
      <c r="G72" s="122"/>
      <c r="H72" s="122"/>
      <c r="I72" s="124"/>
      <c r="J72" s="125"/>
      <c r="K72" s="120"/>
      <c r="M72" s="506"/>
      <c r="N72" s="515"/>
      <c r="O72" s="121" t="s">
        <v>73</v>
      </c>
      <c r="P72" s="122"/>
      <c r="Q72" s="122"/>
      <c r="R72" s="122"/>
      <c r="S72" s="122"/>
      <c r="T72" s="124"/>
      <c r="U72" s="125"/>
      <c r="V72" s="120"/>
    </row>
    <row r="73" spans="2:22" ht="30" customHeight="1" thickBot="1">
      <c r="B73" s="507"/>
      <c r="C73" s="516"/>
      <c r="D73" s="126" t="s">
        <v>74</v>
      </c>
      <c r="E73" s="127"/>
      <c r="F73" s="127"/>
      <c r="G73" s="127"/>
      <c r="H73" s="127"/>
      <c r="I73" s="124"/>
      <c r="J73" s="125"/>
      <c r="K73" s="120"/>
      <c r="M73" s="507"/>
      <c r="N73" s="516"/>
      <c r="O73" s="126" t="s">
        <v>74</v>
      </c>
      <c r="P73" s="127"/>
      <c r="Q73" s="127"/>
      <c r="R73" s="127"/>
      <c r="S73" s="127"/>
      <c r="T73" s="124"/>
      <c r="U73" s="125"/>
      <c r="V73" s="120"/>
    </row>
    <row r="74" spans="2:22" ht="30" customHeight="1">
      <c r="B74" s="505" t="str">
        <f>'TEAM NAMES &amp; EVENTS'!$F$15</f>
        <v>D</v>
      </c>
      <c r="C74" s="514" t="str">
        <f>'TEAM NAMES &amp; EVENTS'!$E$15</f>
        <v>St.Edwards</v>
      </c>
      <c r="D74" s="116" t="s">
        <v>72</v>
      </c>
      <c r="E74" s="117"/>
      <c r="F74" s="117"/>
      <c r="G74" s="117"/>
      <c r="H74" s="117"/>
      <c r="I74" s="117"/>
      <c r="J74" s="119"/>
      <c r="K74" s="129"/>
      <c r="M74" s="505" t="s">
        <v>159</v>
      </c>
      <c r="N74" s="514" t="str">
        <f>'TEAM NAMES &amp; EVENTS'!$E$20</f>
        <v>St Peters RC</v>
      </c>
      <c r="O74" s="116" t="s">
        <v>72</v>
      </c>
      <c r="P74" s="117"/>
      <c r="Q74" s="117"/>
      <c r="R74" s="117"/>
      <c r="S74" s="117"/>
      <c r="T74" s="117"/>
      <c r="U74" s="119"/>
      <c r="V74" s="129"/>
    </row>
    <row r="75" spans="2:22" ht="30" customHeight="1">
      <c r="B75" s="506"/>
      <c r="C75" s="515"/>
      <c r="D75" s="121" t="s">
        <v>73</v>
      </c>
      <c r="E75" s="122"/>
      <c r="F75" s="122"/>
      <c r="G75" s="122"/>
      <c r="H75" s="122"/>
      <c r="I75" s="124"/>
      <c r="J75" s="125"/>
      <c r="K75" s="120"/>
      <c r="M75" s="506"/>
      <c r="N75" s="515"/>
      <c r="O75" s="121" t="s">
        <v>73</v>
      </c>
      <c r="P75" s="122"/>
      <c r="Q75" s="122"/>
      <c r="R75" s="122"/>
      <c r="S75" s="122"/>
      <c r="T75" s="124"/>
      <c r="U75" s="125"/>
      <c r="V75" s="120"/>
    </row>
    <row r="76" spans="2:22" ht="30" customHeight="1" thickBot="1">
      <c r="B76" s="507"/>
      <c r="C76" s="516"/>
      <c r="D76" s="126" t="s">
        <v>74</v>
      </c>
      <c r="E76" s="127"/>
      <c r="F76" s="127"/>
      <c r="G76" s="127"/>
      <c r="H76" s="127"/>
      <c r="I76" s="124"/>
      <c r="J76" s="125"/>
      <c r="K76" s="120"/>
      <c r="M76" s="507"/>
      <c r="N76" s="516"/>
      <c r="O76" s="126" t="s">
        <v>74</v>
      </c>
      <c r="P76" s="127"/>
      <c r="Q76" s="127"/>
      <c r="R76" s="127"/>
      <c r="S76" s="127"/>
      <c r="T76" s="124"/>
      <c r="U76" s="125"/>
      <c r="V76" s="120"/>
    </row>
    <row r="77" spans="2:22" ht="30" customHeight="1">
      <c r="B77" s="505" t="str">
        <f>'TEAM NAMES &amp; EVENTS'!$F$16</f>
        <v>E </v>
      </c>
      <c r="C77" s="514" t="str">
        <f>'TEAM NAMES &amp; EVENTS'!$E$16</f>
        <v>High View</v>
      </c>
      <c r="D77" s="116" t="s">
        <v>72</v>
      </c>
      <c r="E77" s="117"/>
      <c r="F77" s="117"/>
      <c r="G77" s="117"/>
      <c r="H77" s="117"/>
      <c r="I77" s="117"/>
      <c r="J77" s="119"/>
      <c r="K77" s="129"/>
      <c r="M77" s="505" t="s">
        <v>160</v>
      </c>
      <c r="N77" s="514" t="str">
        <f>'TEAM NAMES &amp; EVENTS'!$E$21</f>
        <v>Mount Street</v>
      </c>
      <c r="O77" s="116" t="s">
        <v>72</v>
      </c>
      <c r="P77" s="117"/>
      <c r="Q77" s="117"/>
      <c r="R77" s="117"/>
      <c r="S77" s="117"/>
      <c r="T77" s="117"/>
      <c r="U77" s="119"/>
      <c r="V77" s="129"/>
    </row>
    <row r="78" spans="2:22" ht="30" customHeight="1">
      <c r="B78" s="506"/>
      <c r="C78" s="515"/>
      <c r="D78" s="121" t="s">
        <v>73</v>
      </c>
      <c r="E78" s="122"/>
      <c r="F78" s="122"/>
      <c r="G78" s="122"/>
      <c r="H78" s="122"/>
      <c r="I78" s="124"/>
      <c r="J78" s="125"/>
      <c r="K78" s="120"/>
      <c r="M78" s="506"/>
      <c r="N78" s="515"/>
      <c r="O78" s="121" t="s">
        <v>73</v>
      </c>
      <c r="P78" s="122"/>
      <c r="Q78" s="122"/>
      <c r="R78" s="122"/>
      <c r="S78" s="122"/>
      <c r="T78" s="124"/>
      <c r="U78" s="125"/>
      <c r="V78" s="120"/>
    </row>
    <row r="79" spans="2:22" ht="30" customHeight="1" thickBot="1">
      <c r="B79" s="507"/>
      <c r="C79" s="516"/>
      <c r="D79" s="126" t="s">
        <v>74</v>
      </c>
      <c r="E79" s="127"/>
      <c r="F79" s="127"/>
      <c r="G79" s="127"/>
      <c r="H79" s="127"/>
      <c r="I79" s="124"/>
      <c r="J79" s="125"/>
      <c r="K79" s="120"/>
      <c r="M79" s="507"/>
      <c r="N79" s="516"/>
      <c r="O79" s="126" t="s">
        <v>74</v>
      </c>
      <c r="P79" s="127"/>
      <c r="Q79" s="127"/>
      <c r="R79" s="127"/>
      <c r="S79" s="127"/>
      <c r="T79" s="124"/>
      <c r="U79" s="125"/>
      <c r="V79" s="120"/>
    </row>
    <row r="80" spans="2:22" ht="30" customHeight="1">
      <c r="B80" s="505"/>
      <c r="C80" s="514"/>
      <c r="D80" s="116" t="s">
        <v>72</v>
      </c>
      <c r="E80" s="117"/>
      <c r="F80" s="117"/>
      <c r="G80" s="117"/>
      <c r="H80" s="117"/>
      <c r="I80" s="117"/>
      <c r="J80" s="119"/>
      <c r="K80" s="129"/>
      <c r="M80" s="505" t="s">
        <v>169</v>
      </c>
      <c r="N80" s="514" t="s">
        <v>179</v>
      </c>
      <c r="O80" s="116" t="s">
        <v>72</v>
      </c>
      <c r="P80" s="117"/>
      <c r="Q80" s="117"/>
      <c r="R80" s="117"/>
      <c r="S80" s="117"/>
      <c r="T80" s="117"/>
      <c r="U80" s="119"/>
      <c r="V80" s="129"/>
    </row>
    <row r="81" spans="2:22" ht="30" customHeight="1">
      <c r="B81" s="506"/>
      <c r="C81" s="515"/>
      <c r="D81" s="121" t="s">
        <v>73</v>
      </c>
      <c r="E81" s="122"/>
      <c r="F81" s="122"/>
      <c r="G81" s="122"/>
      <c r="H81" s="122"/>
      <c r="I81" s="124"/>
      <c r="J81" s="125"/>
      <c r="K81" s="120"/>
      <c r="M81" s="506"/>
      <c r="N81" s="515"/>
      <c r="O81" s="121" t="s">
        <v>73</v>
      </c>
      <c r="P81" s="122"/>
      <c r="Q81" s="122"/>
      <c r="R81" s="122"/>
      <c r="S81" s="122"/>
      <c r="T81" s="124"/>
      <c r="U81" s="125"/>
      <c r="V81" s="120"/>
    </row>
    <row r="82" spans="2:22" ht="30" customHeight="1" thickBot="1">
      <c r="B82" s="507"/>
      <c r="C82" s="516"/>
      <c r="D82" s="126" t="s">
        <v>74</v>
      </c>
      <c r="E82" s="127"/>
      <c r="F82" s="127"/>
      <c r="G82" s="127"/>
      <c r="H82" s="127"/>
      <c r="I82" s="124"/>
      <c r="J82" s="125"/>
      <c r="K82" s="120"/>
      <c r="M82" s="507"/>
      <c r="N82" s="516"/>
      <c r="O82" s="126" t="s">
        <v>74</v>
      </c>
      <c r="P82" s="127"/>
      <c r="Q82" s="127"/>
      <c r="R82" s="127"/>
      <c r="S82" s="127"/>
      <c r="T82" s="124"/>
      <c r="U82" s="125"/>
      <c r="V82" s="120"/>
    </row>
    <row r="83" spans="2:22" ht="30" customHeight="1">
      <c r="B83" s="505"/>
      <c r="C83" s="514"/>
      <c r="D83" s="116" t="s">
        <v>72</v>
      </c>
      <c r="E83" s="117"/>
      <c r="F83" s="117"/>
      <c r="G83" s="117"/>
      <c r="H83" s="117"/>
      <c r="I83" s="117"/>
      <c r="J83" s="119"/>
      <c r="K83" s="129"/>
      <c r="M83" s="505" t="s">
        <v>170</v>
      </c>
      <c r="N83" s="514" t="s">
        <v>180</v>
      </c>
      <c r="O83" s="116" t="s">
        <v>72</v>
      </c>
      <c r="P83" s="117"/>
      <c r="Q83" s="117"/>
      <c r="R83" s="117"/>
      <c r="S83" s="117"/>
      <c r="T83" s="117"/>
      <c r="U83" s="119"/>
      <c r="V83" s="129"/>
    </row>
    <row r="84" spans="2:22" ht="30" customHeight="1">
      <c r="B84" s="506"/>
      <c r="C84" s="515"/>
      <c r="D84" s="121" t="s">
        <v>73</v>
      </c>
      <c r="E84" s="122"/>
      <c r="F84" s="122"/>
      <c r="G84" s="122"/>
      <c r="H84" s="122"/>
      <c r="I84" s="124"/>
      <c r="J84" s="125"/>
      <c r="K84" s="120"/>
      <c r="M84" s="506"/>
      <c r="N84" s="515"/>
      <c r="O84" s="121" t="s">
        <v>73</v>
      </c>
      <c r="P84" s="122"/>
      <c r="Q84" s="122"/>
      <c r="R84" s="122"/>
      <c r="S84" s="122"/>
      <c r="T84" s="124"/>
      <c r="U84" s="125"/>
      <c r="V84" s="120"/>
    </row>
    <row r="85" spans="2:22" ht="30" customHeight="1" thickBot="1">
      <c r="B85" s="507"/>
      <c r="C85" s="516"/>
      <c r="D85" s="126" t="s">
        <v>74</v>
      </c>
      <c r="E85" s="127"/>
      <c r="F85" s="127"/>
      <c r="G85" s="127"/>
      <c r="H85" s="127"/>
      <c r="I85" s="124"/>
      <c r="J85" s="125"/>
      <c r="K85" s="120"/>
      <c r="M85" s="507"/>
      <c r="N85" s="516"/>
      <c r="O85" s="126" t="s">
        <v>74</v>
      </c>
      <c r="P85" s="127"/>
      <c r="Q85" s="127"/>
      <c r="R85" s="127"/>
      <c r="S85" s="127"/>
      <c r="T85" s="124"/>
      <c r="U85" s="125"/>
      <c r="V85" s="120"/>
    </row>
    <row r="86" spans="2:22" ht="30" customHeight="1">
      <c r="B86" s="505"/>
      <c r="C86" s="514"/>
      <c r="D86" s="116" t="s">
        <v>72</v>
      </c>
      <c r="E86" s="117"/>
      <c r="F86" s="117"/>
      <c r="G86" s="117"/>
      <c r="H86" s="117"/>
      <c r="I86" s="117"/>
      <c r="J86" s="119"/>
      <c r="K86" s="129"/>
      <c r="M86" s="505">
        <f>'TEAM NAMES &amp; EVENTS'!$F$27</f>
        <v>0</v>
      </c>
      <c r="N86" s="514">
        <f>'TEAM NAMES &amp; EVENTS'!$E$27</f>
        <v>0</v>
      </c>
      <c r="O86" s="116" t="s">
        <v>72</v>
      </c>
      <c r="P86" s="117"/>
      <c r="Q86" s="117"/>
      <c r="R86" s="117"/>
      <c r="S86" s="117"/>
      <c r="T86" s="117"/>
      <c r="U86" s="119"/>
      <c r="V86" s="129"/>
    </row>
    <row r="87" spans="2:22" ht="30" customHeight="1">
      <c r="B87" s="506"/>
      <c r="C87" s="515"/>
      <c r="D87" s="121" t="s">
        <v>73</v>
      </c>
      <c r="E87" s="122"/>
      <c r="F87" s="122"/>
      <c r="G87" s="122"/>
      <c r="H87" s="122"/>
      <c r="I87" s="124"/>
      <c r="J87" s="125"/>
      <c r="K87" s="120"/>
      <c r="M87" s="506"/>
      <c r="N87" s="515"/>
      <c r="O87" s="121" t="s">
        <v>73</v>
      </c>
      <c r="P87" s="122"/>
      <c r="Q87" s="122"/>
      <c r="R87" s="122"/>
      <c r="S87" s="122"/>
      <c r="T87" s="124"/>
      <c r="U87" s="125"/>
      <c r="V87" s="120"/>
    </row>
    <row r="88" spans="2:22" ht="30" customHeight="1" thickBot="1">
      <c r="B88" s="507"/>
      <c r="C88" s="516"/>
      <c r="D88" s="126" t="s">
        <v>74</v>
      </c>
      <c r="E88" s="127"/>
      <c r="F88" s="127"/>
      <c r="G88" s="127"/>
      <c r="H88" s="127"/>
      <c r="I88" s="160"/>
      <c r="J88" s="161"/>
      <c r="K88" s="162"/>
      <c r="M88" s="507"/>
      <c r="N88" s="516"/>
      <c r="O88" s="126" t="s">
        <v>74</v>
      </c>
      <c r="P88" s="127"/>
      <c r="Q88" s="127"/>
      <c r="R88" s="127"/>
      <c r="S88" s="127"/>
      <c r="T88" s="160"/>
      <c r="U88" s="161"/>
      <c r="V88" s="162"/>
    </row>
    <row r="91" spans="2:22" ht="27">
      <c r="B91" s="112" t="s">
        <v>77</v>
      </c>
      <c r="C91" s="112"/>
      <c r="D91" s="113"/>
      <c r="E91" s="113"/>
      <c r="F91" s="113"/>
      <c r="G91" s="113"/>
      <c r="H91" s="113"/>
      <c r="I91" s="113"/>
      <c r="J91" s="113"/>
      <c r="K91" s="113"/>
      <c r="M91" s="112" t="s">
        <v>77</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08" t="s">
        <v>8</v>
      </c>
      <c r="C93" s="517" t="s">
        <v>9</v>
      </c>
      <c r="D93" s="510" t="s">
        <v>68</v>
      </c>
      <c r="E93" s="510" t="s">
        <v>69</v>
      </c>
      <c r="F93" s="510"/>
      <c r="G93" s="510"/>
      <c r="H93" s="512" t="s">
        <v>70</v>
      </c>
      <c r="I93" s="512" t="s">
        <v>71</v>
      </c>
      <c r="J93" s="521" t="s">
        <v>26</v>
      </c>
      <c r="K93" s="519" t="s">
        <v>27</v>
      </c>
      <c r="M93" s="508" t="s">
        <v>8</v>
      </c>
      <c r="N93" s="517" t="s">
        <v>9</v>
      </c>
      <c r="O93" s="510" t="s">
        <v>68</v>
      </c>
      <c r="P93" s="510" t="s">
        <v>69</v>
      </c>
      <c r="Q93" s="510"/>
      <c r="R93" s="510"/>
      <c r="S93" s="512" t="s">
        <v>70</v>
      </c>
      <c r="T93" s="512" t="s">
        <v>71</v>
      </c>
      <c r="U93" s="521" t="s">
        <v>26</v>
      </c>
      <c r="V93" s="519" t="s">
        <v>27</v>
      </c>
    </row>
    <row r="94" spans="2:22" ht="30" customHeight="1" thickBot="1">
      <c r="B94" s="509"/>
      <c r="C94" s="518"/>
      <c r="D94" s="511"/>
      <c r="E94" s="133">
        <v>1</v>
      </c>
      <c r="F94" s="134">
        <v>2</v>
      </c>
      <c r="G94" s="134">
        <v>3</v>
      </c>
      <c r="H94" s="513"/>
      <c r="I94" s="513"/>
      <c r="J94" s="522"/>
      <c r="K94" s="520"/>
      <c r="M94" s="509"/>
      <c r="N94" s="518"/>
      <c r="O94" s="511"/>
      <c r="P94" s="133">
        <v>1</v>
      </c>
      <c r="Q94" s="134">
        <v>2</v>
      </c>
      <c r="R94" s="134">
        <v>3</v>
      </c>
      <c r="S94" s="513"/>
      <c r="T94" s="513"/>
      <c r="U94" s="522"/>
      <c r="V94" s="520"/>
    </row>
    <row r="95" spans="2:22" ht="30" customHeight="1">
      <c r="B95" s="505" t="str">
        <f>'TEAM NAMES &amp; EVENTS'!$F$12</f>
        <v>A</v>
      </c>
      <c r="C95" s="514" t="str">
        <f>'TEAM NAMES &amp; EVENTS'!$E$12</f>
        <v>Marine Academy Plymouth</v>
      </c>
      <c r="D95" s="116" t="s">
        <v>72</v>
      </c>
      <c r="E95" s="117"/>
      <c r="F95" s="117"/>
      <c r="G95" s="117"/>
      <c r="H95" s="117"/>
      <c r="I95" s="117"/>
      <c r="J95" s="119"/>
      <c r="K95" s="120"/>
      <c r="M95" s="505" t="s">
        <v>157</v>
      </c>
      <c r="N95" s="514">
        <f>'TEAM NAMES &amp; EVENTS'!$E$17</f>
        <v>0</v>
      </c>
      <c r="O95" s="116" t="s">
        <v>72</v>
      </c>
      <c r="P95" s="117"/>
      <c r="Q95" s="117"/>
      <c r="R95" s="117"/>
      <c r="S95" s="117"/>
      <c r="T95" s="117"/>
      <c r="U95" s="119"/>
      <c r="V95" s="120"/>
    </row>
    <row r="96" spans="2:22" ht="30" customHeight="1">
      <c r="B96" s="506"/>
      <c r="C96" s="515"/>
      <c r="D96" s="121" t="s">
        <v>73</v>
      </c>
      <c r="E96" s="122"/>
      <c r="F96" s="122"/>
      <c r="G96" s="122"/>
      <c r="H96" s="122"/>
      <c r="I96" s="124"/>
      <c r="J96" s="125"/>
      <c r="K96" s="120"/>
      <c r="M96" s="506"/>
      <c r="N96" s="515"/>
      <c r="O96" s="121" t="s">
        <v>73</v>
      </c>
      <c r="P96" s="122"/>
      <c r="Q96" s="122"/>
      <c r="R96" s="122"/>
      <c r="S96" s="122"/>
      <c r="T96" s="124"/>
      <c r="U96" s="125"/>
      <c r="V96" s="120"/>
    </row>
    <row r="97" spans="2:22" ht="30" customHeight="1" thickBot="1">
      <c r="B97" s="507"/>
      <c r="C97" s="516"/>
      <c r="D97" s="126" t="s">
        <v>74</v>
      </c>
      <c r="E97" s="127"/>
      <c r="F97" s="127"/>
      <c r="G97" s="127"/>
      <c r="H97" s="127"/>
      <c r="I97" s="124"/>
      <c r="J97" s="125"/>
      <c r="K97" s="120"/>
      <c r="M97" s="507"/>
      <c r="N97" s="516"/>
      <c r="O97" s="126" t="s">
        <v>74</v>
      </c>
      <c r="P97" s="127"/>
      <c r="Q97" s="127"/>
      <c r="R97" s="127"/>
      <c r="S97" s="127"/>
      <c r="T97" s="124"/>
      <c r="U97" s="125"/>
      <c r="V97" s="120"/>
    </row>
    <row r="98" spans="2:22" ht="30" customHeight="1">
      <c r="B98" s="505" t="str">
        <f>'TEAM NAMES &amp; EVENTS'!$F$13</f>
        <v>B</v>
      </c>
      <c r="C98" s="514" t="str">
        <f>'TEAM NAMES &amp; EVENTS'!$E$13</f>
        <v>Stuart Road </v>
      </c>
      <c r="D98" s="116" t="s">
        <v>72</v>
      </c>
      <c r="E98" s="117"/>
      <c r="F98" s="117"/>
      <c r="G98" s="117"/>
      <c r="H98" s="117"/>
      <c r="I98" s="117"/>
      <c r="J98" s="119"/>
      <c r="K98" s="129"/>
      <c r="M98" s="505" t="s">
        <v>171</v>
      </c>
      <c r="N98" s="514" t="str">
        <f>'TEAM NAMES &amp; EVENTS'!$E$18</f>
        <v>Laira Green</v>
      </c>
      <c r="O98" s="116" t="s">
        <v>72</v>
      </c>
      <c r="P98" s="117"/>
      <c r="Q98" s="117"/>
      <c r="R98" s="117"/>
      <c r="S98" s="117"/>
      <c r="T98" s="117"/>
      <c r="U98" s="119"/>
      <c r="V98" s="129"/>
    </row>
    <row r="99" spans="2:22" ht="30" customHeight="1">
      <c r="B99" s="506"/>
      <c r="C99" s="515"/>
      <c r="D99" s="121" t="s">
        <v>73</v>
      </c>
      <c r="E99" s="122"/>
      <c r="F99" s="122"/>
      <c r="G99" s="122"/>
      <c r="H99" s="122"/>
      <c r="I99" s="124"/>
      <c r="J99" s="125"/>
      <c r="K99" s="120"/>
      <c r="M99" s="506"/>
      <c r="N99" s="515"/>
      <c r="O99" s="121" t="s">
        <v>73</v>
      </c>
      <c r="P99" s="122"/>
      <c r="Q99" s="122"/>
      <c r="R99" s="122"/>
      <c r="S99" s="122"/>
      <c r="T99" s="124"/>
      <c r="U99" s="125"/>
      <c r="V99" s="120"/>
    </row>
    <row r="100" spans="2:22" ht="30" customHeight="1" thickBot="1">
      <c r="B100" s="507"/>
      <c r="C100" s="516"/>
      <c r="D100" s="126" t="s">
        <v>74</v>
      </c>
      <c r="E100" s="127"/>
      <c r="F100" s="127"/>
      <c r="G100" s="127"/>
      <c r="H100" s="127"/>
      <c r="I100" s="124"/>
      <c r="J100" s="125"/>
      <c r="K100" s="120"/>
      <c r="M100" s="507"/>
      <c r="N100" s="516"/>
      <c r="O100" s="126" t="s">
        <v>74</v>
      </c>
      <c r="P100" s="127"/>
      <c r="Q100" s="127"/>
      <c r="R100" s="127"/>
      <c r="S100" s="127"/>
      <c r="T100" s="124"/>
      <c r="U100" s="125"/>
      <c r="V100" s="120"/>
    </row>
    <row r="101" spans="2:22" ht="30" customHeight="1">
      <c r="B101" s="505" t="str">
        <f>'TEAM NAMES &amp; EVENTS'!$F$14</f>
        <v>C </v>
      </c>
      <c r="C101" s="514" t="str">
        <f>'TEAM NAMES &amp; EVENTS'!$E$14</f>
        <v>Stoke Damerel</v>
      </c>
      <c r="D101" s="116" t="s">
        <v>72</v>
      </c>
      <c r="E101" s="117"/>
      <c r="F101" s="117"/>
      <c r="G101" s="117"/>
      <c r="H101" s="117"/>
      <c r="I101" s="117"/>
      <c r="J101" s="119"/>
      <c r="K101" s="129"/>
      <c r="M101" s="505" t="s">
        <v>158</v>
      </c>
      <c r="N101" s="514" t="str">
        <f>'TEAM NAMES &amp; EVENTS'!$E$19</f>
        <v>Goosewell</v>
      </c>
      <c r="O101" s="116" t="s">
        <v>72</v>
      </c>
      <c r="P101" s="117"/>
      <c r="Q101" s="117"/>
      <c r="R101" s="117"/>
      <c r="S101" s="117"/>
      <c r="T101" s="117"/>
      <c r="U101" s="119"/>
      <c r="V101" s="129"/>
    </row>
    <row r="102" spans="2:22" ht="30" customHeight="1">
      <c r="B102" s="506"/>
      <c r="C102" s="515"/>
      <c r="D102" s="121" t="s">
        <v>73</v>
      </c>
      <c r="E102" s="122"/>
      <c r="F102" s="122"/>
      <c r="G102" s="122"/>
      <c r="H102" s="122"/>
      <c r="I102" s="124"/>
      <c r="J102" s="125"/>
      <c r="K102" s="120"/>
      <c r="M102" s="506"/>
      <c r="N102" s="515"/>
      <c r="O102" s="121" t="s">
        <v>73</v>
      </c>
      <c r="P102" s="122"/>
      <c r="Q102" s="122"/>
      <c r="R102" s="122"/>
      <c r="S102" s="122"/>
      <c r="T102" s="124"/>
      <c r="U102" s="125"/>
      <c r="V102" s="120"/>
    </row>
    <row r="103" spans="2:22" ht="30" customHeight="1" thickBot="1">
      <c r="B103" s="507"/>
      <c r="C103" s="516"/>
      <c r="D103" s="126" t="s">
        <v>74</v>
      </c>
      <c r="E103" s="127"/>
      <c r="F103" s="127"/>
      <c r="G103" s="127"/>
      <c r="H103" s="127"/>
      <c r="I103" s="124"/>
      <c r="J103" s="125"/>
      <c r="K103" s="120"/>
      <c r="M103" s="507"/>
      <c r="N103" s="516"/>
      <c r="O103" s="126" t="s">
        <v>74</v>
      </c>
      <c r="P103" s="127"/>
      <c r="Q103" s="127"/>
      <c r="R103" s="127"/>
      <c r="S103" s="127"/>
      <c r="T103" s="124"/>
      <c r="U103" s="125"/>
      <c r="V103" s="120"/>
    </row>
    <row r="104" spans="2:22" ht="30" customHeight="1">
      <c r="B104" s="505" t="str">
        <f>'TEAM NAMES &amp; EVENTS'!$F$15</f>
        <v>D</v>
      </c>
      <c r="C104" s="514" t="str">
        <f>'TEAM NAMES &amp; EVENTS'!$E$15</f>
        <v>St.Edwards</v>
      </c>
      <c r="D104" s="116" t="s">
        <v>72</v>
      </c>
      <c r="E104" s="117"/>
      <c r="F104" s="117"/>
      <c r="G104" s="117"/>
      <c r="H104" s="117"/>
      <c r="I104" s="117"/>
      <c r="J104" s="119"/>
      <c r="K104" s="129"/>
      <c r="M104" s="505" t="s">
        <v>159</v>
      </c>
      <c r="N104" s="514" t="str">
        <f>'TEAM NAMES &amp; EVENTS'!$E$20</f>
        <v>St Peters RC</v>
      </c>
      <c r="O104" s="116" t="s">
        <v>72</v>
      </c>
      <c r="P104" s="117"/>
      <c r="Q104" s="117"/>
      <c r="R104" s="117"/>
      <c r="S104" s="117"/>
      <c r="T104" s="117"/>
      <c r="U104" s="119"/>
      <c r="V104" s="129"/>
    </row>
    <row r="105" spans="2:22" ht="30" customHeight="1">
      <c r="B105" s="506"/>
      <c r="C105" s="515"/>
      <c r="D105" s="121" t="s">
        <v>73</v>
      </c>
      <c r="E105" s="122"/>
      <c r="F105" s="122"/>
      <c r="G105" s="122"/>
      <c r="H105" s="122"/>
      <c r="I105" s="124"/>
      <c r="J105" s="125"/>
      <c r="K105" s="120"/>
      <c r="M105" s="506"/>
      <c r="N105" s="515"/>
      <c r="O105" s="121" t="s">
        <v>73</v>
      </c>
      <c r="P105" s="122"/>
      <c r="Q105" s="122"/>
      <c r="R105" s="122"/>
      <c r="S105" s="122"/>
      <c r="T105" s="124"/>
      <c r="U105" s="125"/>
      <c r="V105" s="120"/>
    </row>
    <row r="106" spans="2:22" ht="30" customHeight="1" thickBot="1">
      <c r="B106" s="507"/>
      <c r="C106" s="516"/>
      <c r="D106" s="126" t="s">
        <v>74</v>
      </c>
      <c r="E106" s="127"/>
      <c r="F106" s="127"/>
      <c r="G106" s="127"/>
      <c r="H106" s="127"/>
      <c r="I106" s="124"/>
      <c r="J106" s="125"/>
      <c r="K106" s="120"/>
      <c r="M106" s="507"/>
      <c r="N106" s="516"/>
      <c r="O106" s="126" t="s">
        <v>74</v>
      </c>
      <c r="P106" s="127"/>
      <c r="Q106" s="127"/>
      <c r="R106" s="127"/>
      <c r="S106" s="127"/>
      <c r="T106" s="124"/>
      <c r="U106" s="125"/>
      <c r="V106" s="120"/>
    </row>
    <row r="107" spans="2:22" ht="30" customHeight="1">
      <c r="B107" s="505" t="str">
        <f>'TEAM NAMES &amp; EVENTS'!$F$16</f>
        <v>E </v>
      </c>
      <c r="C107" s="514" t="str">
        <f>'TEAM NAMES &amp; EVENTS'!$E$16</f>
        <v>High View</v>
      </c>
      <c r="D107" s="116" t="s">
        <v>72</v>
      </c>
      <c r="E107" s="117"/>
      <c r="F107" s="117"/>
      <c r="G107" s="117"/>
      <c r="H107" s="117"/>
      <c r="I107" s="117"/>
      <c r="J107" s="119"/>
      <c r="K107" s="129"/>
      <c r="M107" s="505" t="s">
        <v>160</v>
      </c>
      <c r="N107" s="514" t="str">
        <f>'TEAM NAMES &amp; EVENTS'!$E$21</f>
        <v>Mount Street</v>
      </c>
      <c r="O107" s="116" t="s">
        <v>72</v>
      </c>
      <c r="P107" s="117"/>
      <c r="Q107" s="117"/>
      <c r="R107" s="117"/>
      <c r="S107" s="117"/>
      <c r="T107" s="117"/>
      <c r="U107" s="119"/>
      <c r="V107" s="129"/>
    </row>
    <row r="108" spans="2:22" ht="30" customHeight="1">
      <c r="B108" s="506"/>
      <c r="C108" s="515"/>
      <c r="D108" s="121" t="s">
        <v>73</v>
      </c>
      <c r="E108" s="122"/>
      <c r="F108" s="122"/>
      <c r="G108" s="122"/>
      <c r="H108" s="122"/>
      <c r="I108" s="124"/>
      <c r="J108" s="125"/>
      <c r="K108" s="120"/>
      <c r="M108" s="506"/>
      <c r="N108" s="515"/>
      <c r="O108" s="121" t="s">
        <v>73</v>
      </c>
      <c r="P108" s="122"/>
      <c r="Q108" s="122"/>
      <c r="R108" s="122"/>
      <c r="S108" s="122"/>
      <c r="T108" s="124"/>
      <c r="U108" s="125"/>
      <c r="V108" s="120"/>
    </row>
    <row r="109" spans="2:22" ht="30" customHeight="1" thickBot="1">
      <c r="B109" s="507"/>
      <c r="C109" s="516"/>
      <c r="D109" s="126" t="s">
        <v>74</v>
      </c>
      <c r="E109" s="127"/>
      <c r="F109" s="127"/>
      <c r="G109" s="127"/>
      <c r="H109" s="127"/>
      <c r="I109" s="124"/>
      <c r="J109" s="125"/>
      <c r="K109" s="120"/>
      <c r="M109" s="507"/>
      <c r="N109" s="516"/>
      <c r="O109" s="126" t="s">
        <v>74</v>
      </c>
      <c r="P109" s="127"/>
      <c r="Q109" s="127"/>
      <c r="R109" s="127"/>
      <c r="S109" s="127"/>
      <c r="T109" s="124"/>
      <c r="U109" s="125"/>
      <c r="V109" s="120"/>
    </row>
    <row r="110" spans="2:22" ht="30" customHeight="1">
      <c r="B110" s="505"/>
      <c r="C110" s="514"/>
      <c r="D110" s="116" t="s">
        <v>72</v>
      </c>
      <c r="E110" s="117"/>
      <c r="F110" s="117"/>
      <c r="G110" s="117"/>
      <c r="H110" s="117"/>
      <c r="I110" s="117"/>
      <c r="J110" s="119"/>
      <c r="K110" s="129"/>
      <c r="M110" s="505" t="s">
        <v>169</v>
      </c>
      <c r="N110" s="514" t="s">
        <v>179</v>
      </c>
      <c r="O110" s="116" t="s">
        <v>72</v>
      </c>
      <c r="P110" s="117"/>
      <c r="Q110" s="117"/>
      <c r="R110" s="117"/>
      <c r="S110" s="117"/>
      <c r="T110" s="117"/>
      <c r="U110" s="119"/>
      <c r="V110" s="129"/>
    </row>
    <row r="111" spans="2:22" ht="30" customHeight="1">
      <c r="B111" s="506"/>
      <c r="C111" s="515"/>
      <c r="D111" s="121" t="s">
        <v>73</v>
      </c>
      <c r="E111" s="122"/>
      <c r="F111" s="122"/>
      <c r="G111" s="122"/>
      <c r="H111" s="122"/>
      <c r="I111" s="124"/>
      <c r="J111" s="125"/>
      <c r="K111" s="120"/>
      <c r="M111" s="506"/>
      <c r="N111" s="515"/>
      <c r="O111" s="121" t="s">
        <v>73</v>
      </c>
      <c r="P111" s="122"/>
      <c r="Q111" s="122"/>
      <c r="R111" s="122"/>
      <c r="S111" s="122"/>
      <c r="T111" s="124"/>
      <c r="U111" s="125"/>
      <c r="V111" s="120"/>
    </row>
    <row r="112" spans="2:22" ht="30" customHeight="1" thickBot="1">
      <c r="B112" s="507"/>
      <c r="C112" s="516"/>
      <c r="D112" s="126" t="s">
        <v>74</v>
      </c>
      <c r="E112" s="127"/>
      <c r="F112" s="127"/>
      <c r="G112" s="127"/>
      <c r="H112" s="127"/>
      <c r="I112" s="124"/>
      <c r="J112" s="125"/>
      <c r="K112" s="120"/>
      <c r="M112" s="507"/>
      <c r="N112" s="516"/>
      <c r="O112" s="126" t="s">
        <v>74</v>
      </c>
      <c r="P112" s="127"/>
      <c r="Q112" s="127"/>
      <c r="R112" s="127"/>
      <c r="S112" s="127"/>
      <c r="T112" s="124"/>
      <c r="U112" s="125"/>
      <c r="V112" s="120"/>
    </row>
    <row r="113" spans="2:22" ht="30" customHeight="1">
      <c r="B113" s="505"/>
      <c r="C113" s="514"/>
      <c r="D113" s="116" t="s">
        <v>72</v>
      </c>
      <c r="E113" s="117"/>
      <c r="F113" s="117"/>
      <c r="G113" s="117"/>
      <c r="H113" s="117"/>
      <c r="I113" s="117"/>
      <c r="J113" s="119"/>
      <c r="K113" s="129"/>
      <c r="M113" s="505" t="s">
        <v>170</v>
      </c>
      <c r="N113" s="514" t="s">
        <v>180</v>
      </c>
      <c r="O113" s="116" t="s">
        <v>72</v>
      </c>
      <c r="P113" s="117"/>
      <c r="Q113" s="117"/>
      <c r="R113" s="117"/>
      <c r="S113" s="117"/>
      <c r="T113" s="117"/>
      <c r="U113" s="119"/>
      <c r="V113" s="129"/>
    </row>
    <row r="114" spans="2:22" ht="30" customHeight="1">
      <c r="B114" s="506"/>
      <c r="C114" s="515"/>
      <c r="D114" s="121" t="s">
        <v>73</v>
      </c>
      <c r="E114" s="122"/>
      <c r="F114" s="122"/>
      <c r="G114" s="122"/>
      <c r="H114" s="122"/>
      <c r="I114" s="124"/>
      <c r="J114" s="125"/>
      <c r="K114" s="120"/>
      <c r="M114" s="506"/>
      <c r="N114" s="515"/>
      <c r="O114" s="121" t="s">
        <v>73</v>
      </c>
      <c r="P114" s="122"/>
      <c r="Q114" s="122"/>
      <c r="R114" s="122"/>
      <c r="S114" s="122"/>
      <c r="T114" s="124"/>
      <c r="U114" s="125"/>
      <c r="V114" s="120"/>
    </row>
    <row r="115" spans="2:22" ht="30" customHeight="1" thickBot="1">
      <c r="B115" s="507"/>
      <c r="C115" s="516"/>
      <c r="D115" s="126" t="s">
        <v>74</v>
      </c>
      <c r="E115" s="127"/>
      <c r="F115" s="127"/>
      <c r="G115" s="127"/>
      <c r="H115" s="127"/>
      <c r="I115" s="124"/>
      <c r="J115" s="125"/>
      <c r="K115" s="120"/>
      <c r="M115" s="507"/>
      <c r="N115" s="516"/>
      <c r="O115" s="126" t="s">
        <v>74</v>
      </c>
      <c r="P115" s="127"/>
      <c r="Q115" s="127"/>
      <c r="R115" s="127"/>
      <c r="S115" s="127"/>
      <c r="T115" s="124"/>
      <c r="U115" s="125"/>
      <c r="V115" s="120"/>
    </row>
    <row r="116" spans="2:22" ht="30" customHeight="1">
      <c r="B116" s="505"/>
      <c r="C116" s="514"/>
      <c r="D116" s="116" t="s">
        <v>72</v>
      </c>
      <c r="E116" s="117"/>
      <c r="F116" s="117"/>
      <c r="G116" s="117"/>
      <c r="H116" s="117"/>
      <c r="I116" s="117"/>
      <c r="J116" s="119"/>
      <c r="K116" s="129"/>
      <c r="M116" s="505">
        <f>'TEAM NAMES &amp; EVENTS'!$F$27</f>
        <v>0</v>
      </c>
      <c r="N116" s="514">
        <f>'TEAM NAMES &amp; EVENTS'!$E$27</f>
        <v>0</v>
      </c>
      <c r="O116" s="116" t="s">
        <v>72</v>
      </c>
      <c r="P116" s="117"/>
      <c r="Q116" s="117"/>
      <c r="R116" s="117"/>
      <c r="S116" s="117"/>
      <c r="T116" s="117"/>
      <c r="U116" s="119"/>
      <c r="V116" s="129"/>
    </row>
    <row r="117" spans="2:22" ht="30" customHeight="1">
      <c r="B117" s="506"/>
      <c r="C117" s="515"/>
      <c r="D117" s="121" t="s">
        <v>73</v>
      </c>
      <c r="E117" s="122"/>
      <c r="F117" s="122"/>
      <c r="G117" s="122"/>
      <c r="H117" s="122"/>
      <c r="I117" s="124"/>
      <c r="J117" s="125"/>
      <c r="K117" s="120"/>
      <c r="M117" s="506"/>
      <c r="N117" s="515"/>
      <c r="O117" s="121" t="s">
        <v>73</v>
      </c>
      <c r="P117" s="122"/>
      <c r="Q117" s="122"/>
      <c r="R117" s="122"/>
      <c r="S117" s="122"/>
      <c r="T117" s="124"/>
      <c r="U117" s="125"/>
      <c r="V117" s="120"/>
    </row>
    <row r="118" spans="2:22" ht="30" customHeight="1" thickBot="1">
      <c r="B118" s="507"/>
      <c r="C118" s="516"/>
      <c r="D118" s="126" t="s">
        <v>74</v>
      </c>
      <c r="E118" s="127"/>
      <c r="F118" s="127"/>
      <c r="G118" s="127"/>
      <c r="H118" s="127"/>
      <c r="I118" s="160"/>
      <c r="J118" s="161"/>
      <c r="K118" s="162"/>
      <c r="M118" s="507"/>
      <c r="N118" s="516"/>
      <c r="O118" s="126" t="s">
        <v>74</v>
      </c>
      <c r="P118" s="127"/>
      <c r="Q118" s="127"/>
      <c r="R118" s="127"/>
      <c r="S118" s="127"/>
      <c r="T118" s="160"/>
      <c r="U118" s="161"/>
      <c r="V118" s="162"/>
    </row>
    <row r="121" spans="2:22" ht="27">
      <c r="B121" s="112" t="s">
        <v>82</v>
      </c>
      <c r="C121" s="112"/>
      <c r="D121" s="113"/>
      <c r="E121" s="113"/>
      <c r="F121" s="113"/>
      <c r="G121" s="113"/>
      <c r="H121" s="113"/>
      <c r="I121" s="113"/>
      <c r="J121" s="113"/>
      <c r="K121" s="113"/>
      <c r="M121" s="112" t="s">
        <v>82</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08" t="s">
        <v>8</v>
      </c>
      <c r="C123" s="517" t="s">
        <v>9</v>
      </c>
      <c r="D123" s="510" t="s">
        <v>68</v>
      </c>
      <c r="E123" s="510" t="s">
        <v>69</v>
      </c>
      <c r="F123" s="510"/>
      <c r="G123" s="510"/>
      <c r="H123" s="512" t="s">
        <v>70</v>
      </c>
      <c r="I123" s="512" t="s">
        <v>71</v>
      </c>
      <c r="J123" s="521" t="s">
        <v>26</v>
      </c>
      <c r="K123" s="519" t="s">
        <v>27</v>
      </c>
      <c r="M123" s="508" t="s">
        <v>8</v>
      </c>
      <c r="N123" s="517" t="s">
        <v>9</v>
      </c>
      <c r="O123" s="510" t="s">
        <v>68</v>
      </c>
      <c r="P123" s="510" t="s">
        <v>69</v>
      </c>
      <c r="Q123" s="510"/>
      <c r="R123" s="510"/>
      <c r="S123" s="512" t="s">
        <v>70</v>
      </c>
      <c r="T123" s="512" t="s">
        <v>71</v>
      </c>
      <c r="U123" s="521" t="s">
        <v>26</v>
      </c>
      <c r="V123" s="519" t="s">
        <v>27</v>
      </c>
    </row>
    <row r="124" spans="2:22" ht="30" customHeight="1" thickBot="1">
      <c r="B124" s="509"/>
      <c r="C124" s="518"/>
      <c r="D124" s="511"/>
      <c r="E124" s="133">
        <v>1</v>
      </c>
      <c r="F124" s="134">
        <v>2</v>
      </c>
      <c r="G124" s="134">
        <v>3</v>
      </c>
      <c r="H124" s="513"/>
      <c r="I124" s="513"/>
      <c r="J124" s="522"/>
      <c r="K124" s="520"/>
      <c r="M124" s="509"/>
      <c r="N124" s="518"/>
      <c r="O124" s="511"/>
      <c r="P124" s="133">
        <v>1</v>
      </c>
      <c r="Q124" s="134">
        <v>2</v>
      </c>
      <c r="R124" s="134">
        <v>3</v>
      </c>
      <c r="S124" s="513"/>
      <c r="T124" s="513"/>
      <c r="U124" s="522"/>
      <c r="V124" s="520"/>
    </row>
    <row r="125" spans="2:22" ht="30" customHeight="1">
      <c r="B125" s="505" t="str">
        <f>'TEAM NAMES &amp; EVENTS'!$F$12</f>
        <v>A</v>
      </c>
      <c r="C125" s="514" t="str">
        <f>'TEAM NAMES &amp; EVENTS'!$E$12</f>
        <v>Marine Academy Plymouth</v>
      </c>
      <c r="D125" s="116" t="s">
        <v>72</v>
      </c>
      <c r="E125" s="117"/>
      <c r="F125" s="117"/>
      <c r="G125" s="117"/>
      <c r="H125" s="117"/>
      <c r="I125" s="117"/>
      <c r="J125" s="119"/>
      <c r="K125" s="120"/>
      <c r="M125" s="505" t="s">
        <v>157</v>
      </c>
      <c r="N125" s="514">
        <f>'TEAM NAMES &amp; EVENTS'!$E$17</f>
        <v>0</v>
      </c>
      <c r="O125" s="116" t="s">
        <v>72</v>
      </c>
      <c r="P125" s="117"/>
      <c r="Q125" s="117"/>
      <c r="R125" s="117"/>
      <c r="S125" s="117"/>
      <c r="T125" s="117"/>
      <c r="U125" s="119"/>
      <c r="V125" s="120"/>
    </row>
    <row r="126" spans="2:22" ht="30" customHeight="1">
      <c r="B126" s="506"/>
      <c r="C126" s="515"/>
      <c r="D126" s="121" t="s">
        <v>73</v>
      </c>
      <c r="E126" s="122"/>
      <c r="F126" s="122"/>
      <c r="G126" s="122"/>
      <c r="H126" s="122"/>
      <c r="I126" s="124"/>
      <c r="J126" s="125"/>
      <c r="K126" s="120"/>
      <c r="M126" s="506"/>
      <c r="N126" s="515"/>
      <c r="O126" s="121" t="s">
        <v>73</v>
      </c>
      <c r="P126" s="122"/>
      <c r="Q126" s="122"/>
      <c r="R126" s="122"/>
      <c r="S126" s="122"/>
      <c r="T126" s="124"/>
      <c r="U126" s="125"/>
      <c r="V126" s="120"/>
    </row>
    <row r="127" spans="2:22" ht="30" customHeight="1" thickBot="1">
      <c r="B127" s="507"/>
      <c r="C127" s="516"/>
      <c r="D127" s="126" t="s">
        <v>74</v>
      </c>
      <c r="E127" s="127"/>
      <c r="F127" s="127"/>
      <c r="G127" s="127"/>
      <c r="H127" s="127"/>
      <c r="I127" s="124"/>
      <c r="J127" s="125"/>
      <c r="K127" s="120"/>
      <c r="M127" s="507"/>
      <c r="N127" s="516"/>
      <c r="O127" s="126" t="s">
        <v>74</v>
      </c>
      <c r="P127" s="127"/>
      <c r="Q127" s="127"/>
      <c r="R127" s="127"/>
      <c r="S127" s="127"/>
      <c r="T127" s="124"/>
      <c r="U127" s="125"/>
      <c r="V127" s="120"/>
    </row>
    <row r="128" spans="2:22" ht="30" customHeight="1">
      <c r="B128" s="505" t="str">
        <f>'TEAM NAMES &amp; EVENTS'!$F$13</f>
        <v>B</v>
      </c>
      <c r="C128" s="514" t="str">
        <f>'TEAM NAMES &amp; EVENTS'!$E$13</f>
        <v>Stuart Road </v>
      </c>
      <c r="D128" s="116" t="s">
        <v>72</v>
      </c>
      <c r="E128" s="117"/>
      <c r="F128" s="117"/>
      <c r="G128" s="117"/>
      <c r="H128" s="117"/>
      <c r="I128" s="117"/>
      <c r="J128" s="119"/>
      <c r="K128" s="129"/>
      <c r="M128" s="505" t="s">
        <v>171</v>
      </c>
      <c r="N128" s="514" t="str">
        <f>'TEAM NAMES &amp; EVENTS'!$E$18</f>
        <v>Laira Green</v>
      </c>
      <c r="O128" s="116" t="s">
        <v>72</v>
      </c>
      <c r="P128" s="117"/>
      <c r="Q128" s="117"/>
      <c r="R128" s="117"/>
      <c r="S128" s="117"/>
      <c r="T128" s="117"/>
      <c r="U128" s="119"/>
      <c r="V128" s="129"/>
    </row>
    <row r="129" spans="2:22" ht="30" customHeight="1">
      <c r="B129" s="506"/>
      <c r="C129" s="515"/>
      <c r="D129" s="121" t="s">
        <v>73</v>
      </c>
      <c r="E129" s="122"/>
      <c r="F129" s="122"/>
      <c r="G129" s="122"/>
      <c r="H129" s="122"/>
      <c r="I129" s="124"/>
      <c r="J129" s="125"/>
      <c r="K129" s="120"/>
      <c r="M129" s="506"/>
      <c r="N129" s="515"/>
      <c r="O129" s="121" t="s">
        <v>73</v>
      </c>
      <c r="P129" s="122"/>
      <c r="Q129" s="122"/>
      <c r="R129" s="122"/>
      <c r="S129" s="122"/>
      <c r="T129" s="124"/>
      <c r="U129" s="125"/>
      <c r="V129" s="120"/>
    </row>
    <row r="130" spans="2:22" ht="30" customHeight="1" thickBot="1">
      <c r="B130" s="507"/>
      <c r="C130" s="516"/>
      <c r="D130" s="126" t="s">
        <v>74</v>
      </c>
      <c r="E130" s="127"/>
      <c r="F130" s="127"/>
      <c r="G130" s="127"/>
      <c r="H130" s="127"/>
      <c r="I130" s="124"/>
      <c r="J130" s="125"/>
      <c r="K130" s="120"/>
      <c r="M130" s="507"/>
      <c r="N130" s="516"/>
      <c r="O130" s="126" t="s">
        <v>74</v>
      </c>
      <c r="P130" s="127"/>
      <c r="Q130" s="127"/>
      <c r="R130" s="127"/>
      <c r="S130" s="127"/>
      <c r="T130" s="124"/>
      <c r="U130" s="125"/>
      <c r="V130" s="120"/>
    </row>
    <row r="131" spans="2:22" ht="30" customHeight="1">
      <c r="B131" s="505" t="str">
        <f>'TEAM NAMES &amp; EVENTS'!$F$14</f>
        <v>C </v>
      </c>
      <c r="C131" s="514" t="str">
        <f>'TEAM NAMES &amp; EVENTS'!$E$14</f>
        <v>Stoke Damerel</v>
      </c>
      <c r="D131" s="116" t="s">
        <v>72</v>
      </c>
      <c r="E131" s="117"/>
      <c r="F131" s="117"/>
      <c r="G131" s="117"/>
      <c r="H131" s="117"/>
      <c r="I131" s="117"/>
      <c r="J131" s="119"/>
      <c r="K131" s="129"/>
      <c r="M131" s="505" t="s">
        <v>158</v>
      </c>
      <c r="N131" s="514" t="str">
        <f>'TEAM NAMES &amp; EVENTS'!$E$19</f>
        <v>Goosewell</v>
      </c>
      <c r="O131" s="116" t="s">
        <v>72</v>
      </c>
      <c r="P131" s="117"/>
      <c r="Q131" s="117"/>
      <c r="R131" s="117"/>
      <c r="S131" s="117"/>
      <c r="T131" s="117"/>
      <c r="U131" s="119"/>
      <c r="V131" s="129"/>
    </row>
    <row r="132" spans="2:22" ht="30" customHeight="1">
      <c r="B132" s="506"/>
      <c r="C132" s="515"/>
      <c r="D132" s="121" t="s">
        <v>73</v>
      </c>
      <c r="E132" s="122"/>
      <c r="F132" s="122"/>
      <c r="G132" s="122"/>
      <c r="H132" s="122"/>
      <c r="I132" s="124"/>
      <c r="J132" s="125"/>
      <c r="K132" s="120"/>
      <c r="M132" s="506"/>
      <c r="N132" s="515"/>
      <c r="O132" s="121" t="s">
        <v>73</v>
      </c>
      <c r="P132" s="122"/>
      <c r="Q132" s="122"/>
      <c r="R132" s="122"/>
      <c r="S132" s="122"/>
      <c r="T132" s="124"/>
      <c r="U132" s="125"/>
      <c r="V132" s="120"/>
    </row>
    <row r="133" spans="2:22" ht="30" customHeight="1" thickBot="1">
      <c r="B133" s="507"/>
      <c r="C133" s="516"/>
      <c r="D133" s="126" t="s">
        <v>74</v>
      </c>
      <c r="E133" s="127"/>
      <c r="F133" s="127"/>
      <c r="G133" s="127"/>
      <c r="H133" s="127"/>
      <c r="I133" s="124"/>
      <c r="J133" s="125"/>
      <c r="K133" s="120"/>
      <c r="M133" s="507"/>
      <c r="N133" s="516"/>
      <c r="O133" s="126" t="s">
        <v>74</v>
      </c>
      <c r="P133" s="127"/>
      <c r="Q133" s="127"/>
      <c r="R133" s="127"/>
      <c r="S133" s="127"/>
      <c r="T133" s="124"/>
      <c r="U133" s="125"/>
      <c r="V133" s="120"/>
    </row>
    <row r="134" spans="2:22" ht="30" customHeight="1">
      <c r="B134" s="505" t="str">
        <f>'TEAM NAMES &amp; EVENTS'!$F$15</f>
        <v>D</v>
      </c>
      <c r="C134" s="514" t="str">
        <f>'TEAM NAMES &amp; EVENTS'!$E$15</f>
        <v>St.Edwards</v>
      </c>
      <c r="D134" s="116" t="s">
        <v>72</v>
      </c>
      <c r="E134" s="117"/>
      <c r="F134" s="117"/>
      <c r="G134" s="117"/>
      <c r="H134" s="117"/>
      <c r="I134" s="117"/>
      <c r="J134" s="119"/>
      <c r="K134" s="129"/>
      <c r="M134" s="505" t="s">
        <v>159</v>
      </c>
      <c r="N134" s="514" t="str">
        <f>'TEAM NAMES &amp; EVENTS'!$E$20</f>
        <v>St Peters RC</v>
      </c>
      <c r="O134" s="116" t="s">
        <v>72</v>
      </c>
      <c r="P134" s="117"/>
      <c r="Q134" s="117"/>
      <c r="R134" s="117"/>
      <c r="S134" s="117"/>
      <c r="T134" s="117"/>
      <c r="U134" s="119"/>
      <c r="V134" s="129"/>
    </row>
    <row r="135" spans="2:22" ht="30" customHeight="1">
      <c r="B135" s="506"/>
      <c r="C135" s="515"/>
      <c r="D135" s="121" t="s">
        <v>73</v>
      </c>
      <c r="E135" s="122"/>
      <c r="F135" s="122"/>
      <c r="G135" s="122"/>
      <c r="H135" s="122"/>
      <c r="I135" s="124"/>
      <c r="J135" s="125"/>
      <c r="K135" s="120"/>
      <c r="M135" s="506"/>
      <c r="N135" s="515"/>
      <c r="O135" s="121" t="s">
        <v>73</v>
      </c>
      <c r="P135" s="122"/>
      <c r="Q135" s="122"/>
      <c r="R135" s="122"/>
      <c r="S135" s="122"/>
      <c r="T135" s="124"/>
      <c r="U135" s="125"/>
      <c r="V135" s="120"/>
    </row>
    <row r="136" spans="2:22" ht="30" customHeight="1" thickBot="1">
      <c r="B136" s="507"/>
      <c r="C136" s="516"/>
      <c r="D136" s="126" t="s">
        <v>74</v>
      </c>
      <c r="E136" s="127"/>
      <c r="F136" s="127"/>
      <c r="G136" s="127"/>
      <c r="H136" s="127"/>
      <c r="I136" s="124"/>
      <c r="J136" s="125"/>
      <c r="K136" s="120"/>
      <c r="M136" s="507"/>
      <c r="N136" s="516"/>
      <c r="O136" s="126" t="s">
        <v>74</v>
      </c>
      <c r="P136" s="127"/>
      <c r="Q136" s="127"/>
      <c r="R136" s="127"/>
      <c r="S136" s="127"/>
      <c r="T136" s="124"/>
      <c r="U136" s="125"/>
      <c r="V136" s="120"/>
    </row>
    <row r="137" spans="2:22" ht="30" customHeight="1">
      <c r="B137" s="505" t="str">
        <f>'TEAM NAMES &amp; EVENTS'!$F$16</f>
        <v>E </v>
      </c>
      <c r="C137" s="514" t="str">
        <f>'TEAM NAMES &amp; EVENTS'!$E$16</f>
        <v>High View</v>
      </c>
      <c r="D137" s="116" t="s">
        <v>72</v>
      </c>
      <c r="E137" s="117"/>
      <c r="F137" s="117"/>
      <c r="G137" s="117"/>
      <c r="H137" s="117"/>
      <c r="I137" s="117"/>
      <c r="J137" s="119"/>
      <c r="K137" s="129"/>
      <c r="M137" s="505" t="s">
        <v>160</v>
      </c>
      <c r="N137" s="514" t="str">
        <f>'TEAM NAMES &amp; EVENTS'!$E$21</f>
        <v>Mount Street</v>
      </c>
      <c r="O137" s="116" t="s">
        <v>72</v>
      </c>
      <c r="P137" s="117"/>
      <c r="Q137" s="117"/>
      <c r="R137" s="117"/>
      <c r="S137" s="117"/>
      <c r="T137" s="117"/>
      <c r="U137" s="119"/>
      <c r="V137" s="129"/>
    </row>
    <row r="138" spans="2:22" ht="30" customHeight="1">
      <c r="B138" s="506"/>
      <c r="C138" s="515"/>
      <c r="D138" s="121" t="s">
        <v>73</v>
      </c>
      <c r="E138" s="122"/>
      <c r="F138" s="122"/>
      <c r="G138" s="122"/>
      <c r="H138" s="122"/>
      <c r="I138" s="124"/>
      <c r="J138" s="125"/>
      <c r="K138" s="120"/>
      <c r="M138" s="506"/>
      <c r="N138" s="515"/>
      <c r="O138" s="121" t="s">
        <v>73</v>
      </c>
      <c r="P138" s="122"/>
      <c r="Q138" s="122"/>
      <c r="R138" s="122"/>
      <c r="S138" s="122"/>
      <c r="T138" s="124"/>
      <c r="U138" s="125"/>
      <c r="V138" s="120"/>
    </row>
    <row r="139" spans="2:22" ht="30" customHeight="1" thickBot="1">
      <c r="B139" s="507"/>
      <c r="C139" s="516"/>
      <c r="D139" s="126" t="s">
        <v>74</v>
      </c>
      <c r="E139" s="127"/>
      <c r="F139" s="127"/>
      <c r="G139" s="127"/>
      <c r="H139" s="127"/>
      <c r="I139" s="124"/>
      <c r="J139" s="125"/>
      <c r="K139" s="120"/>
      <c r="M139" s="507"/>
      <c r="N139" s="516"/>
      <c r="O139" s="126" t="s">
        <v>74</v>
      </c>
      <c r="P139" s="127"/>
      <c r="Q139" s="127"/>
      <c r="R139" s="127"/>
      <c r="S139" s="127"/>
      <c r="T139" s="124"/>
      <c r="U139" s="125"/>
      <c r="V139" s="120"/>
    </row>
    <row r="140" spans="2:22" ht="30" customHeight="1">
      <c r="B140" s="505"/>
      <c r="C140" s="514"/>
      <c r="D140" s="116" t="s">
        <v>72</v>
      </c>
      <c r="E140" s="117"/>
      <c r="F140" s="117"/>
      <c r="G140" s="117"/>
      <c r="H140" s="117"/>
      <c r="I140" s="117"/>
      <c r="J140" s="119"/>
      <c r="K140" s="129"/>
      <c r="M140" s="505" t="s">
        <v>169</v>
      </c>
      <c r="N140" s="514" t="s">
        <v>179</v>
      </c>
      <c r="O140" s="116" t="s">
        <v>72</v>
      </c>
      <c r="P140" s="117"/>
      <c r="Q140" s="117"/>
      <c r="R140" s="117"/>
      <c r="S140" s="117"/>
      <c r="T140" s="117"/>
      <c r="U140" s="119"/>
      <c r="V140" s="129"/>
    </row>
    <row r="141" spans="2:22" ht="30" customHeight="1">
      <c r="B141" s="506"/>
      <c r="C141" s="515"/>
      <c r="D141" s="121" t="s">
        <v>73</v>
      </c>
      <c r="E141" s="122"/>
      <c r="F141" s="122"/>
      <c r="G141" s="122"/>
      <c r="H141" s="122"/>
      <c r="I141" s="124"/>
      <c r="J141" s="125"/>
      <c r="K141" s="120"/>
      <c r="M141" s="506"/>
      <c r="N141" s="515"/>
      <c r="O141" s="121" t="s">
        <v>73</v>
      </c>
      <c r="P141" s="122"/>
      <c r="Q141" s="122"/>
      <c r="R141" s="122"/>
      <c r="S141" s="122"/>
      <c r="T141" s="124"/>
      <c r="U141" s="125"/>
      <c r="V141" s="120"/>
    </row>
    <row r="142" spans="2:22" ht="30" customHeight="1" thickBot="1">
      <c r="B142" s="507"/>
      <c r="C142" s="516"/>
      <c r="D142" s="126" t="s">
        <v>74</v>
      </c>
      <c r="E142" s="127"/>
      <c r="F142" s="127"/>
      <c r="G142" s="127"/>
      <c r="H142" s="127"/>
      <c r="I142" s="124"/>
      <c r="J142" s="125"/>
      <c r="K142" s="120"/>
      <c r="M142" s="507"/>
      <c r="N142" s="516"/>
      <c r="O142" s="126" t="s">
        <v>74</v>
      </c>
      <c r="P142" s="127"/>
      <c r="Q142" s="127"/>
      <c r="R142" s="127"/>
      <c r="S142" s="127"/>
      <c r="T142" s="124"/>
      <c r="U142" s="125"/>
      <c r="V142" s="120"/>
    </row>
    <row r="143" spans="2:22" ht="30" customHeight="1">
      <c r="B143" s="505"/>
      <c r="C143" s="514"/>
      <c r="D143" s="116" t="s">
        <v>72</v>
      </c>
      <c r="E143" s="117"/>
      <c r="F143" s="117"/>
      <c r="G143" s="117"/>
      <c r="H143" s="117"/>
      <c r="I143" s="117"/>
      <c r="J143" s="119"/>
      <c r="K143" s="129"/>
      <c r="M143" s="505" t="s">
        <v>170</v>
      </c>
      <c r="N143" s="514" t="s">
        <v>180</v>
      </c>
      <c r="O143" s="116" t="s">
        <v>72</v>
      </c>
      <c r="P143" s="117"/>
      <c r="Q143" s="117"/>
      <c r="R143" s="117"/>
      <c r="S143" s="117"/>
      <c r="T143" s="117"/>
      <c r="U143" s="119"/>
      <c r="V143" s="129"/>
    </row>
    <row r="144" spans="2:22" ht="30" customHeight="1">
      <c r="B144" s="506"/>
      <c r="C144" s="515"/>
      <c r="D144" s="121" t="s">
        <v>73</v>
      </c>
      <c r="E144" s="122"/>
      <c r="F144" s="122"/>
      <c r="G144" s="122"/>
      <c r="H144" s="122"/>
      <c r="I144" s="124"/>
      <c r="J144" s="125"/>
      <c r="K144" s="120"/>
      <c r="M144" s="506"/>
      <c r="N144" s="515"/>
      <c r="O144" s="121" t="s">
        <v>73</v>
      </c>
      <c r="P144" s="122"/>
      <c r="Q144" s="122"/>
      <c r="R144" s="122"/>
      <c r="S144" s="122"/>
      <c r="T144" s="124"/>
      <c r="U144" s="125"/>
      <c r="V144" s="120"/>
    </row>
    <row r="145" spans="2:22" ht="30" customHeight="1" thickBot="1">
      <c r="B145" s="507"/>
      <c r="C145" s="516"/>
      <c r="D145" s="126" t="s">
        <v>74</v>
      </c>
      <c r="E145" s="127"/>
      <c r="F145" s="127"/>
      <c r="G145" s="127"/>
      <c r="H145" s="127"/>
      <c r="I145" s="124"/>
      <c r="J145" s="125"/>
      <c r="K145" s="120"/>
      <c r="M145" s="507"/>
      <c r="N145" s="516"/>
      <c r="O145" s="126" t="s">
        <v>74</v>
      </c>
      <c r="P145" s="127"/>
      <c r="Q145" s="127"/>
      <c r="R145" s="127"/>
      <c r="S145" s="127"/>
      <c r="T145" s="124"/>
      <c r="U145" s="125"/>
      <c r="V145" s="120"/>
    </row>
    <row r="146" spans="2:22" ht="30" customHeight="1">
      <c r="B146" s="505"/>
      <c r="C146" s="514"/>
      <c r="D146" s="116" t="s">
        <v>72</v>
      </c>
      <c r="E146" s="117"/>
      <c r="F146" s="117"/>
      <c r="G146" s="117"/>
      <c r="H146" s="117"/>
      <c r="I146" s="117"/>
      <c r="J146" s="119"/>
      <c r="K146" s="129"/>
      <c r="M146" s="505">
        <f>'TEAM NAMES &amp; EVENTS'!$F$27</f>
        <v>0</v>
      </c>
      <c r="N146" s="514">
        <f>'TEAM NAMES &amp; EVENTS'!$E$27</f>
        <v>0</v>
      </c>
      <c r="O146" s="116" t="s">
        <v>72</v>
      </c>
      <c r="P146" s="117"/>
      <c r="Q146" s="117"/>
      <c r="R146" s="117"/>
      <c r="S146" s="117"/>
      <c r="T146" s="117"/>
      <c r="U146" s="119"/>
      <c r="V146" s="129"/>
    </row>
    <row r="147" spans="2:22" ht="30" customHeight="1">
      <c r="B147" s="506"/>
      <c r="C147" s="515"/>
      <c r="D147" s="121" t="s">
        <v>73</v>
      </c>
      <c r="E147" s="122"/>
      <c r="F147" s="122"/>
      <c r="G147" s="122"/>
      <c r="H147" s="122"/>
      <c r="I147" s="124"/>
      <c r="J147" s="125"/>
      <c r="K147" s="120"/>
      <c r="M147" s="506"/>
      <c r="N147" s="515"/>
      <c r="O147" s="121" t="s">
        <v>73</v>
      </c>
      <c r="P147" s="122"/>
      <c r="Q147" s="122"/>
      <c r="R147" s="122"/>
      <c r="S147" s="122"/>
      <c r="T147" s="124"/>
      <c r="U147" s="125"/>
      <c r="V147" s="120"/>
    </row>
    <row r="148" spans="2:22" ht="30" customHeight="1" thickBot="1">
      <c r="B148" s="507"/>
      <c r="C148" s="516"/>
      <c r="D148" s="126" t="s">
        <v>74</v>
      </c>
      <c r="E148" s="127"/>
      <c r="F148" s="127"/>
      <c r="G148" s="127"/>
      <c r="H148" s="127"/>
      <c r="I148" s="160"/>
      <c r="J148" s="161"/>
      <c r="K148" s="162"/>
      <c r="M148" s="507"/>
      <c r="N148" s="516"/>
      <c r="O148" s="126" t="s">
        <v>74</v>
      </c>
      <c r="P148" s="127"/>
      <c r="Q148" s="127"/>
      <c r="R148" s="127"/>
      <c r="S148" s="127"/>
      <c r="T148" s="160"/>
      <c r="U148" s="161"/>
      <c r="V148" s="162"/>
    </row>
    <row r="151" spans="2:22" ht="27">
      <c r="B151" s="112" t="s">
        <v>84</v>
      </c>
      <c r="C151" s="112"/>
      <c r="D151" s="113"/>
      <c r="E151" s="113"/>
      <c r="F151" s="113"/>
      <c r="G151" s="113"/>
      <c r="H151" s="113"/>
      <c r="I151" s="113"/>
      <c r="J151" s="113"/>
      <c r="K151" s="113"/>
      <c r="M151" s="112" t="s">
        <v>84</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08" t="s">
        <v>8</v>
      </c>
      <c r="C153" s="517" t="s">
        <v>9</v>
      </c>
      <c r="D153" s="510" t="s">
        <v>68</v>
      </c>
      <c r="E153" s="510" t="s">
        <v>69</v>
      </c>
      <c r="F153" s="510"/>
      <c r="G153" s="510"/>
      <c r="H153" s="512" t="s">
        <v>70</v>
      </c>
      <c r="I153" s="512" t="s">
        <v>71</v>
      </c>
      <c r="J153" s="521" t="s">
        <v>26</v>
      </c>
      <c r="K153" s="519" t="s">
        <v>27</v>
      </c>
      <c r="M153" s="508" t="s">
        <v>8</v>
      </c>
      <c r="N153" s="517" t="s">
        <v>9</v>
      </c>
      <c r="O153" s="510" t="s">
        <v>68</v>
      </c>
      <c r="P153" s="510" t="s">
        <v>69</v>
      </c>
      <c r="Q153" s="510"/>
      <c r="R153" s="510"/>
      <c r="S153" s="512" t="s">
        <v>70</v>
      </c>
      <c r="T153" s="512" t="s">
        <v>71</v>
      </c>
      <c r="U153" s="521" t="s">
        <v>26</v>
      </c>
      <c r="V153" s="519" t="s">
        <v>27</v>
      </c>
    </row>
    <row r="154" spans="2:22" ht="30" customHeight="1" thickBot="1">
      <c r="B154" s="509"/>
      <c r="C154" s="518"/>
      <c r="D154" s="511"/>
      <c r="E154" s="133">
        <v>1</v>
      </c>
      <c r="F154" s="134">
        <v>2</v>
      </c>
      <c r="G154" s="134">
        <v>3</v>
      </c>
      <c r="H154" s="513"/>
      <c r="I154" s="513"/>
      <c r="J154" s="522"/>
      <c r="K154" s="520"/>
      <c r="M154" s="509"/>
      <c r="N154" s="518"/>
      <c r="O154" s="511"/>
      <c r="P154" s="133">
        <v>1</v>
      </c>
      <c r="Q154" s="134">
        <v>2</v>
      </c>
      <c r="R154" s="134">
        <v>3</v>
      </c>
      <c r="S154" s="513"/>
      <c r="T154" s="513"/>
      <c r="U154" s="522"/>
      <c r="V154" s="520"/>
    </row>
    <row r="155" spans="2:22" ht="30" customHeight="1">
      <c r="B155" s="505" t="str">
        <f>'TEAM NAMES &amp; EVENTS'!$F$12</f>
        <v>A</v>
      </c>
      <c r="C155" s="514" t="str">
        <f>'TEAM NAMES &amp; EVENTS'!$E$12</f>
        <v>Marine Academy Plymouth</v>
      </c>
      <c r="D155" s="116" t="s">
        <v>72</v>
      </c>
      <c r="E155" s="117"/>
      <c r="F155" s="117"/>
      <c r="G155" s="117"/>
      <c r="H155" s="117"/>
      <c r="I155" s="117"/>
      <c r="J155" s="119"/>
      <c r="K155" s="120"/>
      <c r="M155" s="505" t="s">
        <v>157</v>
      </c>
      <c r="N155" s="514">
        <f>'TEAM NAMES &amp; EVENTS'!$E$17</f>
        <v>0</v>
      </c>
      <c r="O155" s="116" t="s">
        <v>72</v>
      </c>
      <c r="P155" s="117"/>
      <c r="Q155" s="117"/>
      <c r="R155" s="117"/>
      <c r="S155" s="117"/>
      <c r="T155" s="117"/>
      <c r="U155" s="119"/>
      <c r="V155" s="120"/>
    </row>
    <row r="156" spans="2:22" ht="30" customHeight="1">
      <c r="B156" s="506"/>
      <c r="C156" s="515"/>
      <c r="D156" s="121" t="s">
        <v>73</v>
      </c>
      <c r="E156" s="122"/>
      <c r="F156" s="122"/>
      <c r="G156" s="122"/>
      <c r="H156" s="122"/>
      <c r="I156" s="124"/>
      <c r="J156" s="125"/>
      <c r="K156" s="120"/>
      <c r="M156" s="506"/>
      <c r="N156" s="515"/>
      <c r="O156" s="121" t="s">
        <v>73</v>
      </c>
      <c r="P156" s="122"/>
      <c r="Q156" s="122"/>
      <c r="R156" s="122"/>
      <c r="S156" s="122"/>
      <c r="T156" s="124"/>
      <c r="U156" s="125"/>
      <c r="V156" s="120"/>
    </row>
    <row r="157" spans="2:22" ht="30" customHeight="1" thickBot="1">
      <c r="B157" s="507"/>
      <c r="C157" s="516"/>
      <c r="D157" s="126" t="s">
        <v>74</v>
      </c>
      <c r="E157" s="127"/>
      <c r="F157" s="127"/>
      <c r="G157" s="127"/>
      <c r="H157" s="127"/>
      <c r="I157" s="124"/>
      <c r="J157" s="125"/>
      <c r="K157" s="120"/>
      <c r="M157" s="507"/>
      <c r="N157" s="516"/>
      <c r="O157" s="126" t="s">
        <v>74</v>
      </c>
      <c r="P157" s="127"/>
      <c r="Q157" s="127"/>
      <c r="R157" s="127"/>
      <c r="S157" s="127"/>
      <c r="T157" s="124"/>
      <c r="U157" s="125"/>
      <c r="V157" s="120"/>
    </row>
    <row r="158" spans="2:22" ht="30" customHeight="1">
      <c r="B158" s="505" t="str">
        <f>'TEAM NAMES &amp; EVENTS'!$F$13</f>
        <v>B</v>
      </c>
      <c r="C158" s="514" t="str">
        <f>'TEAM NAMES &amp; EVENTS'!$E$13</f>
        <v>Stuart Road </v>
      </c>
      <c r="D158" s="116" t="s">
        <v>72</v>
      </c>
      <c r="E158" s="117"/>
      <c r="F158" s="117"/>
      <c r="G158" s="117"/>
      <c r="H158" s="117"/>
      <c r="I158" s="117"/>
      <c r="J158" s="119"/>
      <c r="K158" s="129"/>
      <c r="M158" s="505" t="s">
        <v>171</v>
      </c>
      <c r="N158" s="514" t="str">
        <f>'TEAM NAMES &amp; EVENTS'!$E$18</f>
        <v>Laira Green</v>
      </c>
      <c r="O158" s="116" t="s">
        <v>72</v>
      </c>
      <c r="P158" s="117"/>
      <c r="Q158" s="117"/>
      <c r="R158" s="117"/>
      <c r="S158" s="117"/>
      <c r="T158" s="117"/>
      <c r="U158" s="119"/>
      <c r="V158" s="129"/>
    </row>
    <row r="159" spans="2:22" ht="30" customHeight="1">
      <c r="B159" s="506"/>
      <c r="C159" s="515"/>
      <c r="D159" s="121" t="s">
        <v>73</v>
      </c>
      <c r="E159" s="122"/>
      <c r="F159" s="122"/>
      <c r="G159" s="122"/>
      <c r="H159" s="122"/>
      <c r="I159" s="124"/>
      <c r="J159" s="125"/>
      <c r="K159" s="120"/>
      <c r="M159" s="506"/>
      <c r="N159" s="515"/>
      <c r="O159" s="121" t="s">
        <v>73</v>
      </c>
      <c r="P159" s="122"/>
      <c r="Q159" s="122"/>
      <c r="R159" s="122"/>
      <c r="S159" s="122"/>
      <c r="T159" s="124"/>
      <c r="U159" s="125"/>
      <c r="V159" s="120"/>
    </row>
    <row r="160" spans="2:22" ht="30" customHeight="1" thickBot="1">
      <c r="B160" s="507"/>
      <c r="C160" s="516"/>
      <c r="D160" s="126" t="s">
        <v>74</v>
      </c>
      <c r="E160" s="127"/>
      <c r="F160" s="127"/>
      <c r="G160" s="127"/>
      <c r="H160" s="127"/>
      <c r="I160" s="124"/>
      <c r="J160" s="125"/>
      <c r="K160" s="120"/>
      <c r="M160" s="507"/>
      <c r="N160" s="516"/>
      <c r="O160" s="126" t="s">
        <v>74</v>
      </c>
      <c r="P160" s="127"/>
      <c r="Q160" s="127"/>
      <c r="R160" s="127"/>
      <c r="S160" s="127"/>
      <c r="T160" s="124"/>
      <c r="U160" s="125"/>
      <c r="V160" s="120"/>
    </row>
    <row r="161" spans="2:22" ht="30" customHeight="1">
      <c r="B161" s="505" t="str">
        <f>'TEAM NAMES &amp; EVENTS'!$F$14</f>
        <v>C </v>
      </c>
      <c r="C161" s="514" t="str">
        <f>'TEAM NAMES &amp; EVENTS'!$E$14</f>
        <v>Stoke Damerel</v>
      </c>
      <c r="D161" s="116" t="s">
        <v>72</v>
      </c>
      <c r="E161" s="117"/>
      <c r="F161" s="117"/>
      <c r="G161" s="117"/>
      <c r="H161" s="117"/>
      <c r="I161" s="117"/>
      <c r="J161" s="119"/>
      <c r="K161" s="129"/>
      <c r="M161" s="505" t="s">
        <v>158</v>
      </c>
      <c r="N161" s="514" t="str">
        <f>'TEAM NAMES &amp; EVENTS'!$E$19</f>
        <v>Goosewell</v>
      </c>
      <c r="O161" s="116" t="s">
        <v>72</v>
      </c>
      <c r="P161" s="117"/>
      <c r="Q161" s="117"/>
      <c r="R161" s="117"/>
      <c r="S161" s="117"/>
      <c r="T161" s="117"/>
      <c r="U161" s="119"/>
      <c r="V161" s="129"/>
    </row>
    <row r="162" spans="2:22" ht="30" customHeight="1">
      <c r="B162" s="506"/>
      <c r="C162" s="515"/>
      <c r="D162" s="121" t="s">
        <v>73</v>
      </c>
      <c r="E162" s="122"/>
      <c r="F162" s="122"/>
      <c r="G162" s="122"/>
      <c r="H162" s="122"/>
      <c r="I162" s="124"/>
      <c r="J162" s="125"/>
      <c r="K162" s="120"/>
      <c r="M162" s="506"/>
      <c r="N162" s="515"/>
      <c r="O162" s="121" t="s">
        <v>73</v>
      </c>
      <c r="P162" s="122"/>
      <c r="Q162" s="122"/>
      <c r="R162" s="122"/>
      <c r="S162" s="122"/>
      <c r="T162" s="124"/>
      <c r="U162" s="125"/>
      <c r="V162" s="120"/>
    </row>
    <row r="163" spans="2:22" ht="30" customHeight="1" thickBot="1">
      <c r="B163" s="507"/>
      <c r="C163" s="516"/>
      <c r="D163" s="126" t="s">
        <v>74</v>
      </c>
      <c r="E163" s="127"/>
      <c r="F163" s="127"/>
      <c r="G163" s="127"/>
      <c r="H163" s="127"/>
      <c r="I163" s="124"/>
      <c r="J163" s="125"/>
      <c r="K163" s="120"/>
      <c r="M163" s="507"/>
      <c r="N163" s="516"/>
      <c r="O163" s="126" t="s">
        <v>74</v>
      </c>
      <c r="P163" s="127"/>
      <c r="Q163" s="127"/>
      <c r="R163" s="127"/>
      <c r="S163" s="127"/>
      <c r="T163" s="124"/>
      <c r="U163" s="125"/>
      <c r="V163" s="120"/>
    </row>
    <row r="164" spans="2:22" ht="30" customHeight="1">
      <c r="B164" s="505" t="str">
        <f>'TEAM NAMES &amp; EVENTS'!$F$15</f>
        <v>D</v>
      </c>
      <c r="C164" s="514" t="str">
        <f>'TEAM NAMES &amp; EVENTS'!$E$15</f>
        <v>St.Edwards</v>
      </c>
      <c r="D164" s="116" t="s">
        <v>72</v>
      </c>
      <c r="E164" s="117"/>
      <c r="F164" s="117"/>
      <c r="G164" s="117"/>
      <c r="H164" s="117"/>
      <c r="I164" s="117"/>
      <c r="J164" s="119"/>
      <c r="K164" s="129"/>
      <c r="M164" s="505" t="s">
        <v>159</v>
      </c>
      <c r="N164" s="514" t="str">
        <f>'TEAM NAMES &amp; EVENTS'!$E$20</f>
        <v>St Peters RC</v>
      </c>
      <c r="O164" s="116" t="s">
        <v>72</v>
      </c>
      <c r="P164" s="117"/>
      <c r="Q164" s="117"/>
      <c r="R164" s="117"/>
      <c r="S164" s="117"/>
      <c r="T164" s="117"/>
      <c r="U164" s="119"/>
      <c r="V164" s="129"/>
    </row>
    <row r="165" spans="2:22" ht="30" customHeight="1">
      <c r="B165" s="506"/>
      <c r="C165" s="515"/>
      <c r="D165" s="121" t="s">
        <v>73</v>
      </c>
      <c r="E165" s="122"/>
      <c r="F165" s="122"/>
      <c r="G165" s="122"/>
      <c r="H165" s="122"/>
      <c r="I165" s="124"/>
      <c r="J165" s="125"/>
      <c r="K165" s="120"/>
      <c r="M165" s="506"/>
      <c r="N165" s="515"/>
      <c r="O165" s="121" t="s">
        <v>73</v>
      </c>
      <c r="P165" s="122"/>
      <c r="Q165" s="122"/>
      <c r="R165" s="122"/>
      <c r="S165" s="122"/>
      <c r="T165" s="124"/>
      <c r="U165" s="125"/>
      <c r="V165" s="120"/>
    </row>
    <row r="166" spans="2:22" ht="30" customHeight="1" thickBot="1">
      <c r="B166" s="507"/>
      <c r="C166" s="516"/>
      <c r="D166" s="126" t="s">
        <v>74</v>
      </c>
      <c r="E166" s="127"/>
      <c r="F166" s="127"/>
      <c r="G166" s="127"/>
      <c r="H166" s="127"/>
      <c r="I166" s="124"/>
      <c r="J166" s="125"/>
      <c r="K166" s="120"/>
      <c r="M166" s="507"/>
      <c r="N166" s="516"/>
      <c r="O166" s="126" t="s">
        <v>74</v>
      </c>
      <c r="P166" s="127"/>
      <c r="Q166" s="127"/>
      <c r="R166" s="127"/>
      <c r="S166" s="127"/>
      <c r="T166" s="124"/>
      <c r="U166" s="125"/>
      <c r="V166" s="120"/>
    </row>
    <row r="167" spans="2:22" ht="30" customHeight="1">
      <c r="B167" s="505" t="str">
        <f>'TEAM NAMES &amp; EVENTS'!$F$16</f>
        <v>E </v>
      </c>
      <c r="C167" s="514" t="str">
        <f>'TEAM NAMES &amp; EVENTS'!$E$16</f>
        <v>High View</v>
      </c>
      <c r="D167" s="116" t="s">
        <v>72</v>
      </c>
      <c r="E167" s="117"/>
      <c r="F167" s="117"/>
      <c r="G167" s="117"/>
      <c r="H167" s="117"/>
      <c r="I167" s="117"/>
      <c r="J167" s="119"/>
      <c r="K167" s="129"/>
      <c r="M167" s="505" t="s">
        <v>160</v>
      </c>
      <c r="N167" s="514" t="str">
        <f>'TEAM NAMES &amp; EVENTS'!$E$21</f>
        <v>Mount Street</v>
      </c>
      <c r="O167" s="116" t="s">
        <v>72</v>
      </c>
      <c r="P167" s="117"/>
      <c r="Q167" s="117"/>
      <c r="R167" s="117"/>
      <c r="S167" s="117"/>
      <c r="T167" s="117"/>
      <c r="U167" s="119"/>
      <c r="V167" s="129"/>
    </row>
    <row r="168" spans="2:22" ht="30" customHeight="1">
      <c r="B168" s="506"/>
      <c r="C168" s="515"/>
      <c r="D168" s="121" t="s">
        <v>73</v>
      </c>
      <c r="E168" s="122"/>
      <c r="F168" s="122"/>
      <c r="G168" s="122"/>
      <c r="H168" s="122"/>
      <c r="I168" s="124"/>
      <c r="J168" s="125"/>
      <c r="K168" s="120"/>
      <c r="M168" s="506"/>
      <c r="N168" s="515"/>
      <c r="O168" s="121" t="s">
        <v>73</v>
      </c>
      <c r="P168" s="122"/>
      <c r="Q168" s="122"/>
      <c r="R168" s="122"/>
      <c r="S168" s="122"/>
      <c r="T168" s="124"/>
      <c r="U168" s="125"/>
      <c r="V168" s="120"/>
    </row>
    <row r="169" spans="2:22" ht="30" customHeight="1" thickBot="1">
      <c r="B169" s="507"/>
      <c r="C169" s="516"/>
      <c r="D169" s="126" t="s">
        <v>74</v>
      </c>
      <c r="E169" s="127"/>
      <c r="F169" s="127"/>
      <c r="G169" s="127"/>
      <c r="H169" s="127"/>
      <c r="I169" s="124"/>
      <c r="J169" s="125"/>
      <c r="K169" s="120"/>
      <c r="M169" s="507"/>
      <c r="N169" s="516"/>
      <c r="O169" s="126" t="s">
        <v>74</v>
      </c>
      <c r="P169" s="127"/>
      <c r="Q169" s="127"/>
      <c r="R169" s="127"/>
      <c r="S169" s="127"/>
      <c r="T169" s="124"/>
      <c r="U169" s="125"/>
      <c r="V169" s="120"/>
    </row>
    <row r="170" spans="2:22" ht="30" customHeight="1">
      <c r="B170" s="505"/>
      <c r="C170" s="514"/>
      <c r="D170" s="116" t="s">
        <v>72</v>
      </c>
      <c r="E170" s="117"/>
      <c r="F170" s="117"/>
      <c r="G170" s="117"/>
      <c r="H170" s="117"/>
      <c r="I170" s="117"/>
      <c r="J170" s="119"/>
      <c r="K170" s="129"/>
      <c r="M170" s="505" t="s">
        <v>169</v>
      </c>
      <c r="N170" s="514" t="s">
        <v>181</v>
      </c>
      <c r="O170" s="116" t="s">
        <v>72</v>
      </c>
      <c r="P170" s="117"/>
      <c r="Q170" s="117"/>
      <c r="R170" s="117"/>
      <c r="S170" s="117"/>
      <c r="T170" s="117"/>
      <c r="U170" s="119"/>
      <c r="V170" s="129"/>
    </row>
    <row r="171" spans="2:22" ht="30" customHeight="1">
      <c r="B171" s="506"/>
      <c r="C171" s="515"/>
      <c r="D171" s="121" t="s">
        <v>73</v>
      </c>
      <c r="E171" s="122"/>
      <c r="F171" s="122"/>
      <c r="G171" s="122"/>
      <c r="H171" s="122"/>
      <c r="I171" s="124"/>
      <c r="J171" s="125"/>
      <c r="K171" s="120"/>
      <c r="M171" s="506"/>
      <c r="N171" s="515"/>
      <c r="O171" s="121" t="s">
        <v>73</v>
      </c>
      <c r="P171" s="122"/>
      <c r="Q171" s="122"/>
      <c r="R171" s="122"/>
      <c r="S171" s="122"/>
      <c r="T171" s="124"/>
      <c r="U171" s="125"/>
      <c r="V171" s="120"/>
    </row>
    <row r="172" spans="2:22" ht="30" customHeight="1" thickBot="1">
      <c r="B172" s="507"/>
      <c r="C172" s="516"/>
      <c r="D172" s="126" t="s">
        <v>74</v>
      </c>
      <c r="E172" s="127"/>
      <c r="F172" s="127"/>
      <c r="G172" s="127"/>
      <c r="H172" s="127"/>
      <c r="I172" s="124"/>
      <c r="J172" s="125"/>
      <c r="K172" s="120"/>
      <c r="M172" s="507"/>
      <c r="N172" s="516"/>
      <c r="O172" s="126" t="s">
        <v>74</v>
      </c>
      <c r="P172" s="127"/>
      <c r="Q172" s="127"/>
      <c r="R172" s="127"/>
      <c r="S172" s="127"/>
      <c r="T172" s="124"/>
      <c r="U172" s="125"/>
      <c r="V172" s="120"/>
    </row>
    <row r="173" spans="2:22" ht="30" customHeight="1">
      <c r="B173" s="505"/>
      <c r="D173" s="116" t="s">
        <v>72</v>
      </c>
      <c r="E173" s="117"/>
      <c r="F173" s="117"/>
      <c r="G173" s="117"/>
      <c r="H173" s="117"/>
      <c r="I173" s="117"/>
      <c r="J173" s="119"/>
      <c r="K173" s="129"/>
      <c r="M173" s="505" t="s">
        <v>170</v>
      </c>
      <c r="N173" s="514" t="s">
        <v>180</v>
      </c>
      <c r="O173" s="116" t="s">
        <v>72</v>
      </c>
      <c r="P173" s="117"/>
      <c r="Q173" s="117"/>
      <c r="R173" s="117"/>
      <c r="S173" s="117"/>
      <c r="T173" s="117"/>
      <c r="U173" s="119"/>
      <c r="V173" s="129"/>
    </row>
    <row r="174" spans="2:22" ht="30" customHeight="1">
      <c r="B174" s="506"/>
      <c r="D174" s="121" t="s">
        <v>73</v>
      </c>
      <c r="E174" s="122"/>
      <c r="F174" s="122"/>
      <c r="G174" s="122"/>
      <c r="H174" s="122"/>
      <c r="I174" s="124"/>
      <c r="J174" s="125"/>
      <c r="K174" s="120"/>
      <c r="M174" s="506"/>
      <c r="N174" s="515"/>
      <c r="O174" s="121" t="s">
        <v>73</v>
      </c>
      <c r="P174" s="122"/>
      <c r="Q174" s="122"/>
      <c r="R174" s="122"/>
      <c r="S174" s="122"/>
      <c r="T174" s="124"/>
      <c r="U174" s="125"/>
      <c r="V174" s="120"/>
    </row>
    <row r="175" spans="2:22" ht="30" customHeight="1" thickBot="1">
      <c r="B175" s="507"/>
      <c r="D175" s="126" t="s">
        <v>74</v>
      </c>
      <c r="E175" s="127"/>
      <c r="F175" s="127"/>
      <c r="G175" s="127"/>
      <c r="H175" s="127"/>
      <c r="I175" s="124"/>
      <c r="J175" s="125"/>
      <c r="K175" s="120"/>
      <c r="M175" s="507"/>
      <c r="N175" s="516"/>
      <c r="O175" s="126" t="s">
        <v>74</v>
      </c>
      <c r="P175" s="127"/>
      <c r="Q175" s="127"/>
      <c r="R175" s="127"/>
      <c r="S175" s="127"/>
      <c r="T175" s="124"/>
      <c r="U175" s="125"/>
      <c r="V175" s="120"/>
    </row>
    <row r="176" spans="2:22" ht="30" customHeight="1">
      <c r="B176" s="505"/>
      <c r="C176" s="514"/>
      <c r="D176" s="116" t="s">
        <v>72</v>
      </c>
      <c r="E176" s="117"/>
      <c r="F176" s="117"/>
      <c r="G176" s="117"/>
      <c r="H176" s="117"/>
      <c r="I176" s="117"/>
      <c r="J176" s="119"/>
      <c r="K176" s="129"/>
      <c r="M176" s="505">
        <f>'TEAM NAMES &amp; EVENTS'!$F$27</f>
        <v>0</v>
      </c>
      <c r="N176" s="514">
        <f>'TEAM NAMES &amp; EVENTS'!$E$27</f>
        <v>0</v>
      </c>
      <c r="O176" s="116" t="s">
        <v>72</v>
      </c>
      <c r="P176" s="117"/>
      <c r="Q176" s="117"/>
      <c r="R176" s="117"/>
      <c r="S176" s="117"/>
      <c r="T176" s="117"/>
      <c r="U176" s="119"/>
      <c r="V176" s="129"/>
    </row>
    <row r="177" spans="2:22" ht="30" customHeight="1">
      <c r="B177" s="506"/>
      <c r="C177" s="515"/>
      <c r="D177" s="121" t="s">
        <v>73</v>
      </c>
      <c r="E177" s="122"/>
      <c r="F177" s="122"/>
      <c r="G177" s="122"/>
      <c r="H177" s="122"/>
      <c r="I177" s="124"/>
      <c r="J177" s="125"/>
      <c r="K177" s="120"/>
      <c r="M177" s="506"/>
      <c r="N177" s="515"/>
      <c r="O177" s="121" t="s">
        <v>73</v>
      </c>
      <c r="P177" s="122"/>
      <c r="Q177" s="122"/>
      <c r="R177" s="122"/>
      <c r="S177" s="122"/>
      <c r="T177" s="124"/>
      <c r="U177" s="125"/>
      <c r="V177" s="120"/>
    </row>
    <row r="178" spans="2:22" ht="30" customHeight="1" thickBot="1">
      <c r="B178" s="507"/>
      <c r="C178" s="516"/>
      <c r="D178" s="126" t="s">
        <v>74</v>
      </c>
      <c r="E178" s="127"/>
      <c r="F178" s="127"/>
      <c r="G178" s="127"/>
      <c r="H178" s="127"/>
      <c r="I178" s="160"/>
      <c r="J178" s="161"/>
      <c r="K178" s="162"/>
      <c r="M178" s="507"/>
      <c r="N178" s="516"/>
      <c r="O178" s="126" t="s">
        <v>74</v>
      </c>
      <c r="P178" s="127"/>
      <c r="Q178" s="127"/>
      <c r="R178" s="127"/>
      <c r="S178" s="127"/>
      <c r="T178" s="160"/>
      <c r="U178" s="161"/>
      <c r="V178" s="162"/>
    </row>
  </sheetData>
  <sheetProtection selectLockedCells="1" selectUnlockedCells="1"/>
  <mergeCells count="287">
    <mergeCell ref="N176:N178"/>
    <mergeCell ref="O3:O4"/>
    <mergeCell ref="P3:R3"/>
    <mergeCell ref="N14:N16"/>
    <mergeCell ref="N17:N19"/>
    <mergeCell ref="N20:N22"/>
    <mergeCell ref="N23:N25"/>
    <mergeCell ref="N26:N28"/>
    <mergeCell ref="O33:O34"/>
    <mergeCell ref="N164:N166"/>
    <mergeCell ref="N167:N169"/>
    <mergeCell ref="N170:N172"/>
    <mergeCell ref="N173:N175"/>
    <mergeCell ref="V153:V154"/>
    <mergeCell ref="N155:N157"/>
    <mergeCell ref="N161:N163"/>
    <mergeCell ref="T153:T154"/>
    <mergeCell ref="U153:U154"/>
    <mergeCell ref="V123:V124"/>
    <mergeCell ref="T123:T124"/>
    <mergeCell ref="U123:U124"/>
    <mergeCell ref="N140:N142"/>
    <mergeCell ref="N143:N145"/>
    <mergeCell ref="N146:N148"/>
    <mergeCell ref="N128:N130"/>
    <mergeCell ref="N131:N133"/>
    <mergeCell ref="N134:N136"/>
    <mergeCell ref="N137:N139"/>
    <mergeCell ref="N104:N106"/>
    <mergeCell ref="N107:N109"/>
    <mergeCell ref="N110:N112"/>
    <mergeCell ref="N113:N115"/>
    <mergeCell ref="V93:V94"/>
    <mergeCell ref="N95:N97"/>
    <mergeCell ref="N98:N100"/>
    <mergeCell ref="N101:N103"/>
    <mergeCell ref="T93:T94"/>
    <mergeCell ref="U93:U94"/>
    <mergeCell ref="N80:N82"/>
    <mergeCell ref="N83:N85"/>
    <mergeCell ref="N86:N88"/>
    <mergeCell ref="O93:O94"/>
    <mergeCell ref="N68:N70"/>
    <mergeCell ref="N71:N73"/>
    <mergeCell ref="N74:N76"/>
    <mergeCell ref="N77:N79"/>
    <mergeCell ref="O63:O64"/>
    <mergeCell ref="P63:R63"/>
    <mergeCell ref="V63:V64"/>
    <mergeCell ref="S63:S64"/>
    <mergeCell ref="T63:T64"/>
    <mergeCell ref="U63:U64"/>
    <mergeCell ref="V33:V34"/>
    <mergeCell ref="N35:N37"/>
    <mergeCell ref="N38:N40"/>
    <mergeCell ref="N41:N43"/>
    <mergeCell ref="U33:U34"/>
    <mergeCell ref="T33:T34"/>
    <mergeCell ref="S33:S34"/>
    <mergeCell ref="M164:M166"/>
    <mergeCell ref="M167:M169"/>
    <mergeCell ref="M158:M160"/>
    <mergeCell ref="M161:M163"/>
    <mergeCell ref="V3:V4"/>
    <mergeCell ref="N5:N7"/>
    <mergeCell ref="N8:N10"/>
    <mergeCell ref="N11:N13"/>
    <mergeCell ref="T3:T4"/>
    <mergeCell ref="U3:U4"/>
    <mergeCell ref="M155:M157"/>
    <mergeCell ref="P153:R153"/>
    <mergeCell ref="N153:N154"/>
    <mergeCell ref="S153:S154"/>
    <mergeCell ref="M146:M148"/>
    <mergeCell ref="M153:M154"/>
    <mergeCell ref="O153:O154"/>
    <mergeCell ref="M140:M142"/>
    <mergeCell ref="M143:M145"/>
    <mergeCell ref="M134:M136"/>
    <mergeCell ref="M137:M139"/>
    <mergeCell ref="M128:M130"/>
    <mergeCell ref="M131:M133"/>
    <mergeCell ref="M125:M127"/>
    <mergeCell ref="N125:N127"/>
    <mergeCell ref="N123:N124"/>
    <mergeCell ref="S123:S124"/>
    <mergeCell ref="M116:M118"/>
    <mergeCell ref="M123:M124"/>
    <mergeCell ref="N116:N118"/>
    <mergeCell ref="O123:O124"/>
    <mergeCell ref="P123:R123"/>
    <mergeCell ref="M110:M112"/>
    <mergeCell ref="M113:M115"/>
    <mergeCell ref="M104:M106"/>
    <mergeCell ref="M107:M109"/>
    <mergeCell ref="M98:M100"/>
    <mergeCell ref="M101:M103"/>
    <mergeCell ref="M95:M97"/>
    <mergeCell ref="P93:R93"/>
    <mergeCell ref="N93:N94"/>
    <mergeCell ref="S93:S94"/>
    <mergeCell ref="M86:M88"/>
    <mergeCell ref="M93:M94"/>
    <mergeCell ref="M80:M82"/>
    <mergeCell ref="M83:M85"/>
    <mergeCell ref="M74:M76"/>
    <mergeCell ref="M77:M79"/>
    <mergeCell ref="M68:M70"/>
    <mergeCell ref="M71:M73"/>
    <mergeCell ref="M65:M67"/>
    <mergeCell ref="N65:N67"/>
    <mergeCell ref="M63:M64"/>
    <mergeCell ref="N63:N64"/>
    <mergeCell ref="M50:M52"/>
    <mergeCell ref="M53:M55"/>
    <mergeCell ref="M56:M58"/>
    <mergeCell ref="N50:N52"/>
    <mergeCell ref="N53:N55"/>
    <mergeCell ref="N56:N58"/>
    <mergeCell ref="M41:M43"/>
    <mergeCell ref="M44:M46"/>
    <mergeCell ref="M47:M49"/>
    <mergeCell ref="M35:M37"/>
    <mergeCell ref="M38:M40"/>
    <mergeCell ref="P33:R33"/>
    <mergeCell ref="N44:N46"/>
    <mergeCell ref="N47:N49"/>
    <mergeCell ref="M26:M28"/>
    <mergeCell ref="M33:M34"/>
    <mergeCell ref="N33:N34"/>
    <mergeCell ref="M17:M19"/>
    <mergeCell ref="M20:M22"/>
    <mergeCell ref="M23:M25"/>
    <mergeCell ref="M8:M10"/>
    <mergeCell ref="M11:M13"/>
    <mergeCell ref="M14:M16"/>
    <mergeCell ref="S3:S4"/>
    <mergeCell ref="M5:M7"/>
    <mergeCell ref="M3:M4"/>
    <mergeCell ref="N3:N4"/>
    <mergeCell ref="C170:C172"/>
    <mergeCell ref="N158:N160"/>
    <mergeCell ref="C176:C178"/>
    <mergeCell ref="C158:C160"/>
    <mergeCell ref="C161:C163"/>
    <mergeCell ref="C164:C166"/>
    <mergeCell ref="C167:C169"/>
    <mergeCell ref="M176:M178"/>
    <mergeCell ref="M170:M172"/>
    <mergeCell ref="M173:M175"/>
    <mergeCell ref="C101:C103"/>
    <mergeCell ref="C104:C106"/>
    <mergeCell ref="C107:C109"/>
    <mergeCell ref="C110:C112"/>
    <mergeCell ref="C74:C76"/>
    <mergeCell ref="C77:C79"/>
    <mergeCell ref="C80:C82"/>
    <mergeCell ref="C83:C85"/>
    <mergeCell ref="C95:C97"/>
    <mergeCell ref="C98:C100"/>
    <mergeCell ref="C50:C52"/>
    <mergeCell ref="C26:C28"/>
    <mergeCell ref="C38:C40"/>
    <mergeCell ref="J123:J124"/>
    <mergeCell ref="K123:K124"/>
    <mergeCell ref="K63:K64"/>
    <mergeCell ref="I63:I64"/>
    <mergeCell ref="J63:J64"/>
    <mergeCell ref="K93:K94"/>
    <mergeCell ref="J93:J94"/>
    <mergeCell ref="B26:B28"/>
    <mergeCell ref="B65:B67"/>
    <mergeCell ref="B44:B46"/>
    <mergeCell ref="B47:B49"/>
    <mergeCell ref="H123:H124"/>
    <mergeCell ref="I123:I124"/>
    <mergeCell ref="C53:C55"/>
    <mergeCell ref="B56:B58"/>
    <mergeCell ref="C56:C58"/>
    <mergeCell ref="B50:B52"/>
    <mergeCell ref="B8:B10"/>
    <mergeCell ref="B11:B13"/>
    <mergeCell ref="B14:B16"/>
    <mergeCell ref="B17:B19"/>
    <mergeCell ref="B20:B22"/>
    <mergeCell ref="B23:B25"/>
    <mergeCell ref="C8:C10"/>
    <mergeCell ref="C11:C13"/>
    <mergeCell ref="C14:C16"/>
    <mergeCell ref="C17:C19"/>
    <mergeCell ref="C63:C64"/>
    <mergeCell ref="C65:C67"/>
    <mergeCell ref="C20:C22"/>
    <mergeCell ref="C23:C25"/>
    <mergeCell ref="C41:C43"/>
    <mergeCell ref="C44:C46"/>
    <mergeCell ref="K3:K4"/>
    <mergeCell ref="B5:B7"/>
    <mergeCell ref="B3:B4"/>
    <mergeCell ref="D3:D4"/>
    <mergeCell ref="E3:G3"/>
    <mergeCell ref="H3:H4"/>
    <mergeCell ref="C3:C4"/>
    <mergeCell ref="C5:C7"/>
    <mergeCell ref="I3:I4"/>
    <mergeCell ref="J3:J4"/>
    <mergeCell ref="K33:K34"/>
    <mergeCell ref="B35:B37"/>
    <mergeCell ref="B33:B34"/>
    <mergeCell ref="D33:D34"/>
    <mergeCell ref="E33:G33"/>
    <mergeCell ref="H33:H34"/>
    <mergeCell ref="C33:C34"/>
    <mergeCell ref="C35:C37"/>
    <mergeCell ref="E63:G63"/>
    <mergeCell ref="H63:H64"/>
    <mergeCell ref="B63:B64"/>
    <mergeCell ref="C68:C70"/>
    <mergeCell ref="I33:I34"/>
    <mergeCell ref="J33:J34"/>
    <mergeCell ref="B38:B40"/>
    <mergeCell ref="B41:B43"/>
    <mergeCell ref="B53:B55"/>
    <mergeCell ref="C47:C49"/>
    <mergeCell ref="C93:C94"/>
    <mergeCell ref="B83:B85"/>
    <mergeCell ref="B86:B88"/>
    <mergeCell ref="C86:C88"/>
    <mergeCell ref="B68:B70"/>
    <mergeCell ref="D63:D64"/>
    <mergeCell ref="C71:C73"/>
    <mergeCell ref="B98:B100"/>
    <mergeCell ref="B101:B103"/>
    <mergeCell ref="H93:H94"/>
    <mergeCell ref="I93:I94"/>
    <mergeCell ref="B71:B73"/>
    <mergeCell ref="B74:B76"/>
    <mergeCell ref="B77:B79"/>
    <mergeCell ref="B80:B82"/>
    <mergeCell ref="B93:B94"/>
    <mergeCell ref="D93:D94"/>
    <mergeCell ref="E93:G93"/>
    <mergeCell ref="B113:B115"/>
    <mergeCell ref="B123:B124"/>
    <mergeCell ref="D123:D124"/>
    <mergeCell ref="E123:G123"/>
    <mergeCell ref="B116:B118"/>
    <mergeCell ref="B104:B106"/>
    <mergeCell ref="B107:B109"/>
    <mergeCell ref="B110:B112"/>
    <mergeCell ref="B95:B97"/>
    <mergeCell ref="B125:B127"/>
    <mergeCell ref="C113:C115"/>
    <mergeCell ref="C116:C118"/>
    <mergeCell ref="C123:C124"/>
    <mergeCell ref="C125:C127"/>
    <mergeCell ref="B128:B130"/>
    <mergeCell ref="B131:B133"/>
    <mergeCell ref="B134:B136"/>
    <mergeCell ref="B137:B139"/>
    <mergeCell ref="B146:B148"/>
    <mergeCell ref="I153:I154"/>
    <mergeCell ref="C128:C130"/>
    <mergeCell ref="C131:C133"/>
    <mergeCell ref="C134:C136"/>
    <mergeCell ref="C137:C139"/>
    <mergeCell ref="B140:B142"/>
    <mergeCell ref="B143:B145"/>
    <mergeCell ref="C140:C142"/>
    <mergeCell ref="C143:C145"/>
    <mergeCell ref="C146:C148"/>
    <mergeCell ref="C153:C154"/>
    <mergeCell ref="K153:K154"/>
    <mergeCell ref="J153:J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2362204724409449" right="0.2362204724409449" top="0.2362204724409449" bottom="0.7874015748031497" header="0" footer="0.2755905511811024"/>
  <pageSetup orientation="portrait" pageOrder="overThenDown" scale="80" r:id="rId2"/>
  <headerFooter alignWithMargins="0">
    <oddFooter>&amp;L&amp;G</oddFooter>
  </headerFooter>
  <rowBreaks count="6" manualBreakCount="6">
    <brk id="28" max="21" man="1"/>
    <brk id="30" max="21" man="1"/>
    <brk id="58" max="21" man="1"/>
    <brk id="88" max="21" man="1"/>
    <brk id="118" max="21" man="1"/>
    <brk id="148" max="21" man="1"/>
  </rowBreaks>
  <colBreaks count="1" manualBreakCount="1">
    <brk id="11" max="178" man="1"/>
  </col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V178"/>
  <sheetViews>
    <sheetView showGridLines="0" showRowColHeaders="0" showZeros="0" view="pageBreakPreview" zoomScale="60" zoomScaleNormal="75" zoomScalePageLayoutView="0" workbookViewId="0" topLeftCell="A64">
      <selection activeCell="D10" sqref="D10"/>
    </sheetView>
  </sheetViews>
  <sheetFormatPr defaultColWidth="9.14062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9.140625" style="114" customWidth="1"/>
  </cols>
  <sheetData>
    <row r="1" spans="2:22" ht="27">
      <c r="B1" s="112" t="s">
        <v>78</v>
      </c>
      <c r="C1" s="112"/>
      <c r="D1" s="113"/>
      <c r="E1" s="113"/>
      <c r="F1" s="113"/>
      <c r="G1" s="113"/>
      <c r="H1" s="113"/>
      <c r="I1" s="113"/>
      <c r="J1" s="113"/>
      <c r="K1" s="113"/>
      <c r="M1" s="112" t="s">
        <v>78</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08" t="s">
        <v>8</v>
      </c>
      <c r="C3" s="517" t="s">
        <v>9</v>
      </c>
      <c r="D3" s="510" t="s">
        <v>68</v>
      </c>
      <c r="E3" s="510" t="s">
        <v>69</v>
      </c>
      <c r="F3" s="510"/>
      <c r="G3" s="510"/>
      <c r="H3" s="512" t="s">
        <v>70</v>
      </c>
      <c r="I3" s="512" t="s">
        <v>71</v>
      </c>
      <c r="J3" s="521" t="s">
        <v>26</v>
      </c>
      <c r="K3" s="519" t="s">
        <v>27</v>
      </c>
      <c r="M3" s="508" t="s">
        <v>8</v>
      </c>
      <c r="N3" s="517" t="s">
        <v>9</v>
      </c>
      <c r="O3" s="510" t="s">
        <v>68</v>
      </c>
      <c r="P3" s="510" t="s">
        <v>69</v>
      </c>
      <c r="Q3" s="510"/>
      <c r="R3" s="510"/>
      <c r="S3" s="512" t="s">
        <v>70</v>
      </c>
      <c r="T3" s="512" t="s">
        <v>71</v>
      </c>
      <c r="U3" s="521" t="s">
        <v>26</v>
      </c>
      <c r="V3" s="519" t="s">
        <v>27</v>
      </c>
    </row>
    <row r="4" spans="2:22" ht="30" customHeight="1" thickBot="1">
      <c r="B4" s="509"/>
      <c r="C4" s="518"/>
      <c r="D4" s="511"/>
      <c r="E4" s="133">
        <v>1</v>
      </c>
      <c r="F4" s="134">
        <v>2</v>
      </c>
      <c r="G4" s="134">
        <v>3</v>
      </c>
      <c r="H4" s="513"/>
      <c r="I4" s="513"/>
      <c r="J4" s="522"/>
      <c r="K4" s="520"/>
      <c r="M4" s="509"/>
      <c r="N4" s="518"/>
      <c r="O4" s="511"/>
      <c r="P4" s="133">
        <v>1</v>
      </c>
      <c r="Q4" s="134">
        <v>2</v>
      </c>
      <c r="R4" s="134">
        <v>3</v>
      </c>
      <c r="S4" s="513"/>
      <c r="T4" s="513"/>
      <c r="U4" s="522"/>
      <c r="V4" s="520"/>
    </row>
    <row r="5" spans="2:22" ht="30" customHeight="1">
      <c r="B5" s="505" t="str">
        <f>'TEAM NAMES &amp; EVENTS'!$F$12</f>
        <v>A</v>
      </c>
      <c r="C5" s="514" t="str">
        <f>'TEAM NAMES &amp; EVENTS'!$E$12</f>
        <v>Marine Academy Plymouth</v>
      </c>
      <c r="D5" s="116" t="s">
        <v>72</v>
      </c>
      <c r="E5" s="117"/>
      <c r="F5" s="118"/>
      <c r="G5" s="118"/>
      <c r="H5" s="117"/>
      <c r="I5" s="117"/>
      <c r="J5" s="119"/>
      <c r="K5" s="120"/>
      <c r="M5" s="505" t="str">
        <f>'TEAM NAMES &amp; EVENTS'!$F$20</f>
        <v>I</v>
      </c>
      <c r="N5" s="514" t="str">
        <f>'TEAM NAMES &amp; EVENTS'!$E$20</f>
        <v>St Peters RC</v>
      </c>
      <c r="O5" s="116" t="s">
        <v>72</v>
      </c>
      <c r="P5" s="117"/>
      <c r="Q5" s="118"/>
      <c r="R5" s="118"/>
      <c r="S5" s="117"/>
      <c r="T5" s="117"/>
      <c r="U5" s="119"/>
      <c r="V5" s="120"/>
    </row>
    <row r="6" spans="2:22" ht="30" customHeight="1">
      <c r="B6" s="506"/>
      <c r="C6" s="515"/>
      <c r="D6" s="121" t="s">
        <v>73</v>
      </c>
      <c r="E6" s="122"/>
      <c r="F6" s="123"/>
      <c r="G6" s="123"/>
      <c r="H6" s="122"/>
      <c r="I6" s="124"/>
      <c r="J6" s="125"/>
      <c r="K6" s="120"/>
      <c r="M6" s="506"/>
      <c r="N6" s="515"/>
      <c r="O6" s="121" t="s">
        <v>73</v>
      </c>
      <c r="P6" s="122"/>
      <c r="Q6" s="123"/>
      <c r="R6" s="123"/>
      <c r="S6" s="122"/>
      <c r="T6" s="124"/>
      <c r="U6" s="125"/>
      <c r="V6" s="120"/>
    </row>
    <row r="7" spans="2:22" ht="30" customHeight="1" thickBot="1">
      <c r="B7" s="507"/>
      <c r="C7" s="516"/>
      <c r="D7" s="126" t="s">
        <v>74</v>
      </c>
      <c r="E7" s="127"/>
      <c r="F7" s="128"/>
      <c r="G7" s="128"/>
      <c r="H7" s="127"/>
      <c r="I7" s="124"/>
      <c r="J7" s="125"/>
      <c r="K7" s="120"/>
      <c r="M7" s="507"/>
      <c r="N7" s="516"/>
      <c r="O7" s="126" t="s">
        <v>74</v>
      </c>
      <c r="P7" s="127"/>
      <c r="Q7" s="128"/>
      <c r="R7" s="128"/>
      <c r="S7" s="127"/>
      <c r="T7" s="124"/>
      <c r="U7" s="125"/>
      <c r="V7" s="120"/>
    </row>
    <row r="8" spans="2:22" ht="30" customHeight="1">
      <c r="B8" s="505" t="str">
        <f>'TEAM NAMES &amp; EVENTS'!$F$13</f>
        <v>B</v>
      </c>
      <c r="C8" s="514" t="str">
        <f>'TEAM NAMES &amp; EVENTS'!$E$13</f>
        <v>Stuart Road </v>
      </c>
      <c r="D8" s="116" t="s">
        <v>72</v>
      </c>
      <c r="E8" s="117"/>
      <c r="F8" s="118"/>
      <c r="G8" s="118"/>
      <c r="H8" s="117"/>
      <c r="I8" s="117"/>
      <c r="J8" s="119"/>
      <c r="K8" s="129"/>
      <c r="M8" s="505" t="str">
        <f>'TEAM NAMES &amp; EVENTS'!$F$21</f>
        <v>J</v>
      </c>
      <c r="N8" s="514" t="str">
        <f>'TEAM NAMES &amp; EVENTS'!$E$21</f>
        <v>Mount Street</v>
      </c>
      <c r="O8" s="116" t="s">
        <v>72</v>
      </c>
      <c r="P8" s="117"/>
      <c r="Q8" s="118"/>
      <c r="R8" s="118"/>
      <c r="S8" s="117"/>
      <c r="T8" s="117"/>
      <c r="U8" s="119"/>
      <c r="V8" s="129"/>
    </row>
    <row r="9" spans="2:22" ht="30" customHeight="1">
      <c r="B9" s="506"/>
      <c r="C9" s="515"/>
      <c r="D9" s="121" t="s">
        <v>73</v>
      </c>
      <c r="E9" s="122"/>
      <c r="F9" s="123"/>
      <c r="G9" s="123"/>
      <c r="H9" s="122"/>
      <c r="I9" s="124"/>
      <c r="J9" s="125"/>
      <c r="K9" s="120"/>
      <c r="M9" s="506"/>
      <c r="N9" s="515"/>
      <c r="O9" s="121" t="s">
        <v>73</v>
      </c>
      <c r="P9" s="122"/>
      <c r="Q9" s="123"/>
      <c r="R9" s="123"/>
      <c r="S9" s="122"/>
      <c r="T9" s="124"/>
      <c r="U9" s="125"/>
      <c r="V9" s="120"/>
    </row>
    <row r="10" spans="2:22" ht="30" customHeight="1" thickBot="1">
      <c r="B10" s="507"/>
      <c r="C10" s="516"/>
      <c r="D10" s="126" t="s">
        <v>74</v>
      </c>
      <c r="E10" s="127"/>
      <c r="F10" s="128"/>
      <c r="G10" s="128"/>
      <c r="H10" s="127"/>
      <c r="I10" s="124"/>
      <c r="J10" s="125"/>
      <c r="K10" s="120"/>
      <c r="M10" s="507"/>
      <c r="N10" s="516"/>
      <c r="O10" s="126" t="s">
        <v>74</v>
      </c>
      <c r="P10" s="127"/>
      <c r="Q10" s="128"/>
      <c r="R10" s="128"/>
      <c r="S10" s="127"/>
      <c r="T10" s="124"/>
      <c r="U10" s="125"/>
      <c r="V10" s="120"/>
    </row>
    <row r="11" spans="2:22" ht="30" customHeight="1">
      <c r="B11" s="505" t="str">
        <f>'TEAM NAMES &amp; EVENTS'!$F$14</f>
        <v>C </v>
      </c>
      <c r="C11" s="514" t="str">
        <f>'TEAM NAMES &amp; EVENTS'!$E$14</f>
        <v>Stoke Damerel</v>
      </c>
      <c r="D11" s="116" t="s">
        <v>72</v>
      </c>
      <c r="E11" s="117"/>
      <c r="F11" s="118"/>
      <c r="G11" s="118"/>
      <c r="H11" s="117"/>
      <c r="I11" s="117"/>
      <c r="J11" s="119"/>
      <c r="K11" s="129"/>
      <c r="M11" s="505">
        <f>'TEAM NAMES &amp; EVENTS'!$F$22</f>
        <v>0</v>
      </c>
      <c r="N11" s="514">
        <f>'TEAM NAMES &amp; EVENTS'!$E$22</f>
        <v>0</v>
      </c>
      <c r="O11" s="116" t="s">
        <v>72</v>
      </c>
      <c r="P11" s="117"/>
      <c r="Q11" s="118"/>
      <c r="R11" s="118"/>
      <c r="S11" s="117"/>
      <c r="T11" s="117"/>
      <c r="U11" s="119"/>
      <c r="V11" s="129"/>
    </row>
    <row r="12" spans="2:22" ht="30" customHeight="1">
      <c r="B12" s="506"/>
      <c r="C12" s="515"/>
      <c r="D12" s="121" t="s">
        <v>73</v>
      </c>
      <c r="E12" s="122"/>
      <c r="F12" s="123"/>
      <c r="G12" s="123"/>
      <c r="H12" s="122"/>
      <c r="I12" s="124"/>
      <c r="J12" s="125"/>
      <c r="K12" s="120"/>
      <c r="M12" s="506"/>
      <c r="N12" s="515"/>
      <c r="O12" s="121" t="s">
        <v>73</v>
      </c>
      <c r="P12" s="122"/>
      <c r="Q12" s="123"/>
      <c r="R12" s="123"/>
      <c r="S12" s="122"/>
      <c r="T12" s="124"/>
      <c r="U12" s="125"/>
      <c r="V12" s="120"/>
    </row>
    <row r="13" spans="2:22" ht="30" customHeight="1" thickBot="1">
      <c r="B13" s="507"/>
      <c r="C13" s="516"/>
      <c r="D13" s="126" t="s">
        <v>74</v>
      </c>
      <c r="E13" s="127"/>
      <c r="F13" s="128"/>
      <c r="G13" s="128"/>
      <c r="H13" s="127"/>
      <c r="I13" s="124"/>
      <c r="J13" s="125"/>
      <c r="K13" s="120"/>
      <c r="M13" s="507"/>
      <c r="N13" s="516"/>
      <c r="O13" s="126" t="s">
        <v>74</v>
      </c>
      <c r="P13" s="127"/>
      <c r="Q13" s="128"/>
      <c r="R13" s="128"/>
      <c r="S13" s="127"/>
      <c r="T13" s="124"/>
      <c r="U13" s="125"/>
      <c r="V13" s="120"/>
    </row>
    <row r="14" spans="2:22" ht="30" customHeight="1">
      <c r="B14" s="505" t="str">
        <f>'TEAM NAMES &amp; EVENTS'!$F$15</f>
        <v>D</v>
      </c>
      <c r="C14" s="514" t="str">
        <f>'TEAM NAMES &amp; EVENTS'!$E$15</f>
        <v>St.Edwards</v>
      </c>
      <c r="D14" s="116" t="s">
        <v>72</v>
      </c>
      <c r="E14" s="117"/>
      <c r="F14" s="118"/>
      <c r="G14" s="118"/>
      <c r="H14" s="117"/>
      <c r="I14" s="117"/>
      <c r="J14" s="119"/>
      <c r="K14" s="129"/>
      <c r="M14" s="505" t="str">
        <f>'TEAM NAMES &amp; EVENTS'!$F$23</f>
        <v>L</v>
      </c>
      <c r="N14" s="514" t="str">
        <f>'TEAM NAMES &amp; EVENTS'!$E$23</f>
        <v>Hooe Primary</v>
      </c>
      <c r="O14" s="116" t="s">
        <v>72</v>
      </c>
      <c r="P14" s="117"/>
      <c r="Q14" s="118"/>
      <c r="R14" s="118"/>
      <c r="S14" s="117"/>
      <c r="T14" s="117"/>
      <c r="U14" s="119"/>
      <c r="V14" s="129"/>
    </row>
    <row r="15" spans="2:22" ht="30" customHeight="1">
      <c r="B15" s="506"/>
      <c r="C15" s="515"/>
      <c r="D15" s="121" t="s">
        <v>73</v>
      </c>
      <c r="E15" s="122"/>
      <c r="F15" s="123"/>
      <c r="G15" s="123"/>
      <c r="H15" s="122"/>
      <c r="I15" s="124"/>
      <c r="J15" s="125"/>
      <c r="K15" s="120"/>
      <c r="M15" s="506"/>
      <c r="N15" s="515"/>
      <c r="O15" s="121" t="s">
        <v>73</v>
      </c>
      <c r="P15" s="122"/>
      <c r="Q15" s="123"/>
      <c r="R15" s="123"/>
      <c r="S15" s="122"/>
      <c r="T15" s="124"/>
      <c r="U15" s="125"/>
      <c r="V15" s="120"/>
    </row>
    <row r="16" spans="2:22" ht="30" customHeight="1" thickBot="1">
      <c r="B16" s="507"/>
      <c r="C16" s="516"/>
      <c r="D16" s="126" t="s">
        <v>74</v>
      </c>
      <c r="E16" s="127"/>
      <c r="F16" s="128"/>
      <c r="G16" s="128"/>
      <c r="H16" s="127"/>
      <c r="I16" s="124"/>
      <c r="J16" s="125"/>
      <c r="K16" s="120"/>
      <c r="M16" s="507"/>
      <c r="N16" s="516"/>
      <c r="O16" s="126" t="s">
        <v>74</v>
      </c>
      <c r="P16" s="127"/>
      <c r="Q16" s="128"/>
      <c r="R16" s="128"/>
      <c r="S16" s="127"/>
      <c r="T16" s="124"/>
      <c r="U16" s="125"/>
      <c r="V16" s="120"/>
    </row>
    <row r="17" spans="2:22" ht="30" customHeight="1">
      <c r="B17" s="505" t="str">
        <f>'TEAM NAMES &amp; EVENTS'!$F$16</f>
        <v>E </v>
      </c>
      <c r="C17" s="514" t="str">
        <f>'TEAM NAMES &amp; EVENTS'!$E$16</f>
        <v>High View</v>
      </c>
      <c r="D17" s="116" t="s">
        <v>72</v>
      </c>
      <c r="E17" s="117"/>
      <c r="F17" s="118"/>
      <c r="G17" s="118"/>
      <c r="H17" s="117"/>
      <c r="I17" s="117"/>
      <c r="J17" s="119"/>
      <c r="K17" s="129"/>
      <c r="M17" s="505">
        <f>'TEAM NAMES &amp; EVENTS'!$F$24</f>
        <v>0</v>
      </c>
      <c r="N17" s="514">
        <f>'TEAM NAMES &amp; EVENTS'!$E$24</f>
        <v>0</v>
      </c>
      <c r="O17" s="116" t="s">
        <v>72</v>
      </c>
      <c r="P17" s="117"/>
      <c r="Q17" s="118"/>
      <c r="R17" s="118"/>
      <c r="S17" s="117"/>
      <c r="T17" s="117"/>
      <c r="U17" s="119"/>
      <c r="V17" s="129"/>
    </row>
    <row r="18" spans="2:22" ht="30" customHeight="1">
      <c r="B18" s="506"/>
      <c r="C18" s="515"/>
      <c r="D18" s="121" t="s">
        <v>73</v>
      </c>
      <c r="E18" s="122"/>
      <c r="F18" s="123"/>
      <c r="G18" s="123"/>
      <c r="H18" s="122"/>
      <c r="I18" s="124"/>
      <c r="J18" s="125"/>
      <c r="K18" s="120"/>
      <c r="M18" s="506"/>
      <c r="N18" s="515"/>
      <c r="O18" s="121" t="s">
        <v>73</v>
      </c>
      <c r="P18" s="122"/>
      <c r="Q18" s="123"/>
      <c r="R18" s="123"/>
      <c r="S18" s="122"/>
      <c r="T18" s="124"/>
      <c r="U18" s="125"/>
      <c r="V18" s="120"/>
    </row>
    <row r="19" spans="2:22" ht="30" customHeight="1" thickBot="1">
      <c r="B19" s="507"/>
      <c r="C19" s="516"/>
      <c r="D19" s="126" t="s">
        <v>74</v>
      </c>
      <c r="E19" s="127"/>
      <c r="F19" s="128"/>
      <c r="G19" s="128"/>
      <c r="H19" s="127"/>
      <c r="I19" s="124"/>
      <c r="J19" s="125"/>
      <c r="K19" s="120"/>
      <c r="M19" s="507"/>
      <c r="N19" s="516"/>
      <c r="O19" s="126" t="s">
        <v>74</v>
      </c>
      <c r="P19" s="127"/>
      <c r="Q19" s="128"/>
      <c r="R19" s="128"/>
      <c r="S19" s="127"/>
      <c r="T19" s="124"/>
      <c r="U19" s="125"/>
      <c r="V19" s="120"/>
    </row>
    <row r="20" spans="2:22" ht="30" customHeight="1">
      <c r="B20" s="505">
        <f>'TEAM NAMES &amp; EVENTS'!$F$17</f>
        <v>0</v>
      </c>
      <c r="C20" s="514">
        <f>'TEAM NAMES &amp; EVENTS'!$E$17</f>
        <v>0</v>
      </c>
      <c r="D20" s="116" t="s">
        <v>72</v>
      </c>
      <c r="E20" s="117"/>
      <c r="F20" s="118"/>
      <c r="G20" s="118"/>
      <c r="H20" s="117"/>
      <c r="I20" s="117"/>
      <c r="J20" s="119"/>
      <c r="K20" s="129"/>
      <c r="M20" s="505">
        <f>'TEAM NAMES &amp; EVENTS'!$F$25</f>
        <v>0</v>
      </c>
      <c r="N20" s="514">
        <f>'TEAM NAMES &amp; EVENTS'!$E$25</f>
        <v>0</v>
      </c>
      <c r="O20" s="116" t="s">
        <v>72</v>
      </c>
      <c r="P20" s="117"/>
      <c r="Q20" s="118"/>
      <c r="R20" s="118"/>
      <c r="S20" s="117"/>
      <c r="T20" s="117"/>
      <c r="U20" s="119"/>
      <c r="V20" s="129"/>
    </row>
    <row r="21" spans="2:22" ht="30" customHeight="1">
      <c r="B21" s="506"/>
      <c r="C21" s="515"/>
      <c r="D21" s="121" t="s">
        <v>73</v>
      </c>
      <c r="E21" s="122"/>
      <c r="F21" s="123"/>
      <c r="G21" s="123"/>
      <c r="H21" s="122"/>
      <c r="I21" s="124"/>
      <c r="J21" s="125"/>
      <c r="K21" s="120"/>
      <c r="M21" s="506"/>
      <c r="N21" s="515"/>
      <c r="O21" s="121" t="s">
        <v>73</v>
      </c>
      <c r="P21" s="122"/>
      <c r="Q21" s="123"/>
      <c r="R21" s="123"/>
      <c r="S21" s="122"/>
      <c r="T21" s="124"/>
      <c r="U21" s="125"/>
      <c r="V21" s="120"/>
    </row>
    <row r="22" spans="2:22" ht="30" customHeight="1" thickBot="1">
      <c r="B22" s="507"/>
      <c r="C22" s="516"/>
      <c r="D22" s="126" t="s">
        <v>74</v>
      </c>
      <c r="E22" s="127"/>
      <c r="F22" s="128"/>
      <c r="G22" s="128"/>
      <c r="H22" s="127"/>
      <c r="I22" s="124"/>
      <c r="J22" s="125"/>
      <c r="K22" s="120"/>
      <c r="M22" s="507"/>
      <c r="N22" s="516"/>
      <c r="O22" s="126" t="s">
        <v>74</v>
      </c>
      <c r="P22" s="127"/>
      <c r="Q22" s="128"/>
      <c r="R22" s="128"/>
      <c r="S22" s="127"/>
      <c r="T22" s="124"/>
      <c r="U22" s="125"/>
      <c r="V22" s="120"/>
    </row>
    <row r="23" spans="2:22" ht="30" customHeight="1">
      <c r="B23" s="505" t="str">
        <f>'TEAM NAMES &amp; EVENTS'!$F$18</f>
        <v>G </v>
      </c>
      <c r="C23" s="514" t="str">
        <f>'TEAM NAMES &amp; EVENTS'!$E$18</f>
        <v>Laira Green</v>
      </c>
      <c r="D23" s="116" t="s">
        <v>72</v>
      </c>
      <c r="E23" s="117"/>
      <c r="F23" s="118"/>
      <c r="G23" s="118"/>
      <c r="H23" s="117"/>
      <c r="I23" s="117"/>
      <c r="J23" s="119"/>
      <c r="K23" s="129"/>
      <c r="M23" s="505">
        <f>'TEAM NAMES &amp; EVENTS'!$F$26</f>
        <v>0</v>
      </c>
      <c r="N23" s="514">
        <f>'TEAM NAMES &amp; EVENTS'!$E$26</f>
        <v>0</v>
      </c>
      <c r="O23" s="116" t="s">
        <v>72</v>
      </c>
      <c r="P23" s="117"/>
      <c r="Q23" s="118"/>
      <c r="R23" s="118"/>
      <c r="S23" s="117"/>
      <c r="T23" s="117"/>
      <c r="U23" s="119"/>
      <c r="V23" s="129"/>
    </row>
    <row r="24" spans="2:22" ht="30" customHeight="1">
      <c r="B24" s="506"/>
      <c r="C24" s="515"/>
      <c r="D24" s="121" t="s">
        <v>73</v>
      </c>
      <c r="E24" s="122"/>
      <c r="F24" s="123"/>
      <c r="G24" s="123"/>
      <c r="H24" s="122"/>
      <c r="I24" s="124"/>
      <c r="J24" s="125"/>
      <c r="K24" s="120"/>
      <c r="M24" s="506"/>
      <c r="N24" s="515"/>
      <c r="O24" s="121" t="s">
        <v>73</v>
      </c>
      <c r="P24" s="122"/>
      <c r="Q24" s="123"/>
      <c r="R24" s="123"/>
      <c r="S24" s="122"/>
      <c r="T24" s="124"/>
      <c r="U24" s="125"/>
      <c r="V24" s="120"/>
    </row>
    <row r="25" spans="2:22" ht="30" customHeight="1" thickBot="1">
      <c r="B25" s="507"/>
      <c r="C25" s="516"/>
      <c r="D25" s="126" t="s">
        <v>74</v>
      </c>
      <c r="E25" s="127"/>
      <c r="F25" s="128"/>
      <c r="G25" s="128"/>
      <c r="H25" s="127"/>
      <c r="I25" s="124"/>
      <c r="J25" s="125"/>
      <c r="K25" s="120"/>
      <c r="M25" s="507"/>
      <c r="N25" s="516"/>
      <c r="O25" s="126" t="s">
        <v>74</v>
      </c>
      <c r="P25" s="127"/>
      <c r="Q25" s="128"/>
      <c r="R25" s="128"/>
      <c r="S25" s="127"/>
      <c r="T25" s="124"/>
      <c r="U25" s="125"/>
      <c r="V25" s="120"/>
    </row>
    <row r="26" spans="2:22" ht="30" customHeight="1">
      <c r="B26" s="505" t="str">
        <f>'TEAM NAMES &amp; EVENTS'!$F$19</f>
        <v>H</v>
      </c>
      <c r="C26" s="514" t="str">
        <f>'TEAM NAMES &amp; EVENTS'!$E$19</f>
        <v>Goosewell</v>
      </c>
      <c r="D26" s="116" t="s">
        <v>72</v>
      </c>
      <c r="E26" s="117"/>
      <c r="F26" s="118"/>
      <c r="G26" s="118"/>
      <c r="H26" s="117"/>
      <c r="I26" s="117"/>
      <c r="J26" s="119"/>
      <c r="K26" s="129"/>
      <c r="M26" s="505">
        <f>'TEAM NAMES &amp; EVENTS'!$F$27</f>
        <v>0</v>
      </c>
      <c r="N26" s="514">
        <f>'TEAM NAMES &amp; EVENTS'!$E$27</f>
        <v>0</v>
      </c>
      <c r="O26" s="116" t="s">
        <v>72</v>
      </c>
      <c r="P26" s="117"/>
      <c r="Q26" s="118"/>
      <c r="R26" s="118"/>
      <c r="S26" s="117"/>
      <c r="T26" s="117"/>
      <c r="U26" s="119"/>
      <c r="V26" s="129"/>
    </row>
    <row r="27" spans="2:22" ht="30" customHeight="1">
      <c r="B27" s="506"/>
      <c r="C27" s="515"/>
      <c r="D27" s="121" t="s">
        <v>73</v>
      </c>
      <c r="E27" s="122"/>
      <c r="F27" s="123"/>
      <c r="G27" s="123"/>
      <c r="H27" s="122"/>
      <c r="I27" s="124"/>
      <c r="J27" s="125"/>
      <c r="K27" s="120"/>
      <c r="M27" s="506"/>
      <c r="N27" s="515"/>
      <c r="O27" s="121" t="s">
        <v>73</v>
      </c>
      <c r="P27" s="122"/>
      <c r="Q27" s="123"/>
      <c r="R27" s="123"/>
      <c r="S27" s="122"/>
      <c r="T27" s="124"/>
      <c r="U27" s="125"/>
      <c r="V27" s="120"/>
    </row>
    <row r="28" spans="2:22" ht="30" customHeight="1" thickBot="1">
      <c r="B28" s="507"/>
      <c r="C28" s="516"/>
      <c r="D28" s="126" t="s">
        <v>74</v>
      </c>
      <c r="E28" s="127"/>
      <c r="F28" s="128"/>
      <c r="G28" s="128"/>
      <c r="H28" s="127"/>
      <c r="I28" s="160"/>
      <c r="J28" s="161"/>
      <c r="K28" s="162"/>
      <c r="M28" s="507"/>
      <c r="N28" s="516"/>
      <c r="O28" s="126" t="s">
        <v>74</v>
      </c>
      <c r="P28" s="127"/>
      <c r="Q28" s="128"/>
      <c r="R28" s="128"/>
      <c r="S28" s="127"/>
      <c r="T28" s="160"/>
      <c r="U28" s="161"/>
      <c r="V28" s="162"/>
    </row>
    <row r="31" spans="2:22" ht="27">
      <c r="B31" s="112" t="s">
        <v>79</v>
      </c>
      <c r="C31" s="112"/>
      <c r="D31" s="113"/>
      <c r="E31" s="113"/>
      <c r="F31" s="113"/>
      <c r="G31" s="113"/>
      <c r="H31" s="113"/>
      <c r="I31" s="113"/>
      <c r="J31" s="113"/>
      <c r="K31" s="113"/>
      <c r="M31" s="112" t="s">
        <v>79</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08" t="s">
        <v>8</v>
      </c>
      <c r="C33" s="517" t="s">
        <v>9</v>
      </c>
      <c r="D33" s="510" t="s">
        <v>68</v>
      </c>
      <c r="E33" s="510" t="s">
        <v>69</v>
      </c>
      <c r="F33" s="510"/>
      <c r="G33" s="510"/>
      <c r="H33" s="512" t="s">
        <v>70</v>
      </c>
      <c r="I33" s="512" t="s">
        <v>71</v>
      </c>
      <c r="J33" s="521" t="s">
        <v>26</v>
      </c>
      <c r="K33" s="519" t="s">
        <v>27</v>
      </c>
      <c r="M33" s="508" t="s">
        <v>8</v>
      </c>
      <c r="N33" s="517" t="s">
        <v>9</v>
      </c>
      <c r="O33" s="510" t="s">
        <v>68</v>
      </c>
      <c r="P33" s="510" t="s">
        <v>69</v>
      </c>
      <c r="Q33" s="510"/>
      <c r="R33" s="510"/>
      <c r="S33" s="512" t="s">
        <v>70</v>
      </c>
      <c r="T33" s="512" t="s">
        <v>71</v>
      </c>
      <c r="U33" s="521" t="s">
        <v>26</v>
      </c>
      <c r="V33" s="519" t="s">
        <v>27</v>
      </c>
    </row>
    <row r="34" spans="2:22" ht="30" customHeight="1" thickBot="1">
      <c r="B34" s="509"/>
      <c r="C34" s="518"/>
      <c r="D34" s="511"/>
      <c r="E34" s="133">
        <v>1</v>
      </c>
      <c r="F34" s="134">
        <v>2</v>
      </c>
      <c r="G34" s="134">
        <v>3</v>
      </c>
      <c r="H34" s="513"/>
      <c r="I34" s="513"/>
      <c r="J34" s="522"/>
      <c r="K34" s="520"/>
      <c r="M34" s="509"/>
      <c r="N34" s="518"/>
      <c r="O34" s="511"/>
      <c r="P34" s="133">
        <v>1</v>
      </c>
      <c r="Q34" s="134">
        <v>2</v>
      </c>
      <c r="R34" s="134">
        <v>3</v>
      </c>
      <c r="S34" s="513"/>
      <c r="T34" s="513"/>
      <c r="U34" s="522"/>
      <c r="V34" s="520"/>
    </row>
    <row r="35" spans="2:22" ht="30" customHeight="1">
      <c r="B35" s="505" t="str">
        <f>'TEAM NAMES &amp; EVENTS'!$F$12</f>
        <v>A</v>
      </c>
      <c r="C35" s="514" t="str">
        <f>'TEAM NAMES &amp; EVENTS'!$E$12</f>
        <v>Marine Academy Plymouth</v>
      </c>
      <c r="D35" s="116" t="s">
        <v>72</v>
      </c>
      <c r="E35" s="117"/>
      <c r="F35" s="117"/>
      <c r="G35" s="117"/>
      <c r="H35" s="117"/>
      <c r="I35" s="117"/>
      <c r="J35" s="119"/>
      <c r="K35" s="120"/>
      <c r="M35" s="505" t="str">
        <f>'TEAM NAMES &amp; EVENTS'!$F$20</f>
        <v>I</v>
      </c>
      <c r="N35" s="514" t="str">
        <f>'TEAM NAMES &amp; EVENTS'!$E$20</f>
        <v>St Peters RC</v>
      </c>
      <c r="O35" s="116" t="s">
        <v>72</v>
      </c>
      <c r="P35" s="117"/>
      <c r="Q35" s="117"/>
      <c r="R35" s="117"/>
      <c r="S35" s="117"/>
      <c r="T35" s="117"/>
      <c r="U35" s="119"/>
      <c r="V35" s="120"/>
    </row>
    <row r="36" spans="2:22" ht="30" customHeight="1">
      <c r="B36" s="506"/>
      <c r="C36" s="515"/>
      <c r="D36" s="121" t="s">
        <v>73</v>
      </c>
      <c r="E36" s="122"/>
      <c r="F36" s="122"/>
      <c r="G36" s="122"/>
      <c r="H36" s="122"/>
      <c r="I36" s="124"/>
      <c r="J36" s="125"/>
      <c r="K36" s="120"/>
      <c r="M36" s="506"/>
      <c r="N36" s="515"/>
      <c r="O36" s="121" t="s">
        <v>73</v>
      </c>
      <c r="P36" s="122"/>
      <c r="Q36" s="122"/>
      <c r="R36" s="122"/>
      <c r="S36" s="122"/>
      <c r="T36" s="124"/>
      <c r="U36" s="125"/>
      <c r="V36" s="120"/>
    </row>
    <row r="37" spans="2:22" ht="30" customHeight="1" thickBot="1">
      <c r="B37" s="507"/>
      <c r="C37" s="516"/>
      <c r="D37" s="126" t="s">
        <v>74</v>
      </c>
      <c r="E37" s="127"/>
      <c r="F37" s="127"/>
      <c r="G37" s="127"/>
      <c r="H37" s="127"/>
      <c r="I37" s="124"/>
      <c r="J37" s="125"/>
      <c r="K37" s="120"/>
      <c r="M37" s="507"/>
      <c r="N37" s="516"/>
      <c r="O37" s="126" t="s">
        <v>74</v>
      </c>
      <c r="P37" s="127"/>
      <c r="Q37" s="127"/>
      <c r="R37" s="127"/>
      <c r="S37" s="127"/>
      <c r="T37" s="124"/>
      <c r="U37" s="125"/>
      <c r="V37" s="120"/>
    </row>
    <row r="38" spans="2:22" ht="30" customHeight="1">
      <c r="B38" s="505" t="str">
        <f>'TEAM NAMES &amp; EVENTS'!$F$13</f>
        <v>B</v>
      </c>
      <c r="C38" s="514" t="str">
        <f>'TEAM NAMES &amp; EVENTS'!$E$13</f>
        <v>Stuart Road </v>
      </c>
      <c r="D38" s="116" t="s">
        <v>72</v>
      </c>
      <c r="E38" s="117"/>
      <c r="F38" s="117"/>
      <c r="G38" s="117"/>
      <c r="H38" s="117"/>
      <c r="I38" s="117"/>
      <c r="J38" s="119"/>
      <c r="K38" s="129"/>
      <c r="M38" s="505" t="str">
        <f>'TEAM NAMES &amp; EVENTS'!$F$21</f>
        <v>J</v>
      </c>
      <c r="N38" s="514" t="str">
        <f>'TEAM NAMES &amp; EVENTS'!$E$21</f>
        <v>Mount Street</v>
      </c>
      <c r="O38" s="116" t="s">
        <v>72</v>
      </c>
      <c r="P38" s="117"/>
      <c r="Q38" s="117"/>
      <c r="R38" s="117"/>
      <c r="S38" s="117"/>
      <c r="T38" s="117"/>
      <c r="U38" s="119"/>
      <c r="V38" s="129"/>
    </row>
    <row r="39" spans="2:22" ht="30" customHeight="1">
      <c r="B39" s="506"/>
      <c r="C39" s="515"/>
      <c r="D39" s="121" t="s">
        <v>73</v>
      </c>
      <c r="E39" s="122"/>
      <c r="F39" s="122"/>
      <c r="G39" s="122"/>
      <c r="H39" s="122"/>
      <c r="I39" s="124"/>
      <c r="J39" s="125"/>
      <c r="K39" s="120"/>
      <c r="M39" s="506"/>
      <c r="N39" s="515"/>
      <c r="O39" s="121" t="s">
        <v>73</v>
      </c>
      <c r="P39" s="122"/>
      <c r="Q39" s="122"/>
      <c r="R39" s="122"/>
      <c r="S39" s="122"/>
      <c r="T39" s="124"/>
      <c r="U39" s="125"/>
      <c r="V39" s="120"/>
    </row>
    <row r="40" spans="2:22" ht="30" customHeight="1" thickBot="1">
      <c r="B40" s="507"/>
      <c r="C40" s="516"/>
      <c r="D40" s="126" t="s">
        <v>74</v>
      </c>
      <c r="E40" s="127"/>
      <c r="F40" s="127"/>
      <c r="G40" s="127"/>
      <c r="H40" s="127"/>
      <c r="I40" s="124"/>
      <c r="J40" s="125"/>
      <c r="K40" s="120"/>
      <c r="M40" s="507"/>
      <c r="N40" s="516"/>
      <c r="O40" s="126" t="s">
        <v>74</v>
      </c>
      <c r="P40" s="127"/>
      <c r="Q40" s="127"/>
      <c r="R40" s="127"/>
      <c r="S40" s="127"/>
      <c r="T40" s="124"/>
      <c r="U40" s="125"/>
      <c r="V40" s="120"/>
    </row>
    <row r="41" spans="2:22" ht="30" customHeight="1">
      <c r="B41" s="505" t="str">
        <f>'TEAM NAMES &amp; EVENTS'!$F$14</f>
        <v>C </v>
      </c>
      <c r="C41" s="514" t="str">
        <f>'TEAM NAMES &amp; EVENTS'!$E$14</f>
        <v>Stoke Damerel</v>
      </c>
      <c r="D41" s="116" t="s">
        <v>72</v>
      </c>
      <c r="E41" s="117"/>
      <c r="F41" s="117"/>
      <c r="G41" s="117"/>
      <c r="H41" s="117"/>
      <c r="I41" s="117"/>
      <c r="J41" s="119"/>
      <c r="K41" s="129"/>
      <c r="M41" s="505">
        <f>'TEAM NAMES &amp; EVENTS'!$F$22</f>
        <v>0</v>
      </c>
      <c r="N41" s="514">
        <f>'TEAM NAMES &amp; EVENTS'!$E$22</f>
        <v>0</v>
      </c>
      <c r="O41" s="116" t="s">
        <v>72</v>
      </c>
      <c r="P41" s="117"/>
      <c r="Q41" s="117"/>
      <c r="R41" s="117"/>
      <c r="S41" s="117"/>
      <c r="T41" s="117"/>
      <c r="U41" s="119"/>
      <c r="V41" s="129"/>
    </row>
    <row r="42" spans="2:22" ht="30" customHeight="1">
      <c r="B42" s="506"/>
      <c r="C42" s="515"/>
      <c r="D42" s="121" t="s">
        <v>73</v>
      </c>
      <c r="E42" s="122"/>
      <c r="F42" s="122"/>
      <c r="G42" s="122"/>
      <c r="H42" s="122"/>
      <c r="I42" s="124"/>
      <c r="J42" s="125"/>
      <c r="K42" s="120"/>
      <c r="M42" s="506"/>
      <c r="N42" s="515"/>
      <c r="O42" s="121" t="s">
        <v>73</v>
      </c>
      <c r="P42" s="122"/>
      <c r="Q42" s="122"/>
      <c r="R42" s="122"/>
      <c r="S42" s="122"/>
      <c r="T42" s="124"/>
      <c r="U42" s="125"/>
      <c r="V42" s="120"/>
    </row>
    <row r="43" spans="2:22" ht="30" customHeight="1" thickBot="1">
      <c r="B43" s="507"/>
      <c r="C43" s="516"/>
      <c r="D43" s="126" t="s">
        <v>74</v>
      </c>
      <c r="E43" s="127"/>
      <c r="F43" s="127"/>
      <c r="G43" s="127"/>
      <c r="H43" s="127"/>
      <c r="I43" s="124"/>
      <c r="J43" s="125"/>
      <c r="K43" s="120"/>
      <c r="M43" s="507"/>
      <c r="N43" s="516"/>
      <c r="O43" s="126" t="s">
        <v>74</v>
      </c>
      <c r="P43" s="127"/>
      <c r="Q43" s="127"/>
      <c r="R43" s="127"/>
      <c r="S43" s="127"/>
      <c r="T43" s="124"/>
      <c r="U43" s="125"/>
      <c r="V43" s="120"/>
    </row>
    <row r="44" spans="2:22" ht="30" customHeight="1">
      <c r="B44" s="505" t="str">
        <f>'TEAM NAMES &amp; EVENTS'!$F$15</f>
        <v>D</v>
      </c>
      <c r="C44" s="514" t="str">
        <f>'TEAM NAMES &amp; EVENTS'!$E$15</f>
        <v>St.Edwards</v>
      </c>
      <c r="D44" s="116" t="s">
        <v>72</v>
      </c>
      <c r="E44" s="117"/>
      <c r="F44" s="117"/>
      <c r="G44" s="117"/>
      <c r="H44" s="117"/>
      <c r="I44" s="117"/>
      <c r="J44" s="119"/>
      <c r="K44" s="129"/>
      <c r="M44" s="505" t="str">
        <f>'TEAM NAMES &amp; EVENTS'!$F$23</f>
        <v>L</v>
      </c>
      <c r="N44" s="514" t="str">
        <f>'TEAM NAMES &amp; EVENTS'!$E$23</f>
        <v>Hooe Primary</v>
      </c>
      <c r="O44" s="116" t="s">
        <v>72</v>
      </c>
      <c r="P44" s="117"/>
      <c r="Q44" s="117"/>
      <c r="R44" s="117"/>
      <c r="S44" s="117"/>
      <c r="T44" s="117"/>
      <c r="U44" s="119"/>
      <c r="V44" s="129"/>
    </row>
    <row r="45" spans="2:22" ht="30" customHeight="1">
      <c r="B45" s="506"/>
      <c r="C45" s="515"/>
      <c r="D45" s="121" t="s">
        <v>73</v>
      </c>
      <c r="E45" s="122"/>
      <c r="F45" s="122"/>
      <c r="G45" s="122"/>
      <c r="H45" s="122"/>
      <c r="I45" s="124"/>
      <c r="J45" s="125"/>
      <c r="K45" s="120"/>
      <c r="M45" s="506"/>
      <c r="N45" s="515"/>
      <c r="O45" s="121" t="s">
        <v>73</v>
      </c>
      <c r="P45" s="122"/>
      <c r="Q45" s="122"/>
      <c r="R45" s="122"/>
      <c r="S45" s="122"/>
      <c r="T45" s="124"/>
      <c r="U45" s="125"/>
      <c r="V45" s="120"/>
    </row>
    <row r="46" spans="2:22" ht="30" customHeight="1" thickBot="1">
      <c r="B46" s="507"/>
      <c r="C46" s="516"/>
      <c r="D46" s="126" t="s">
        <v>74</v>
      </c>
      <c r="E46" s="127"/>
      <c r="F46" s="127"/>
      <c r="G46" s="127"/>
      <c r="H46" s="127"/>
      <c r="I46" s="124"/>
      <c r="J46" s="125"/>
      <c r="K46" s="120"/>
      <c r="M46" s="507"/>
      <c r="N46" s="516"/>
      <c r="O46" s="126" t="s">
        <v>74</v>
      </c>
      <c r="P46" s="127"/>
      <c r="Q46" s="127"/>
      <c r="R46" s="127"/>
      <c r="S46" s="127"/>
      <c r="T46" s="124"/>
      <c r="U46" s="125"/>
      <c r="V46" s="120"/>
    </row>
    <row r="47" spans="2:22" ht="30" customHeight="1">
      <c r="B47" s="505" t="str">
        <f>'TEAM NAMES &amp; EVENTS'!$F$16</f>
        <v>E </v>
      </c>
      <c r="C47" s="514" t="str">
        <f>'TEAM NAMES &amp; EVENTS'!$E$16</f>
        <v>High View</v>
      </c>
      <c r="D47" s="116" t="s">
        <v>72</v>
      </c>
      <c r="E47" s="117"/>
      <c r="F47" s="117"/>
      <c r="G47" s="117"/>
      <c r="H47" s="117"/>
      <c r="I47" s="117"/>
      <c r="J47" s="119"/>
      <c r="K47" s="129"/>
      <c r="M47" s="505">
        <f>'TEAM NAMES &amp; EVENTS'!$F$24</f>
        <v>0</v>
      </c>
      <c r="N47" s="514">
        <f>'TEAM NAMES &amp; EVENTS'!$E$24</f>
        <v>0</v>
      </c>
      <c r="O47" s="116" t="s">
        <v>72</v>
      </c>
      <c r="P47" s="117"/>
      <c r="Q47" s="117"/>
      <c r="R47" s="117"/>
      <c r="S47" s="117"/>
      <c r="T47" s="117"/>
      <c r="U47" s="119"/>
      <c r="V47" s="129"/>
    </row>
    <row r="48" spans="2:22" ht="30" customHeight="1">
      <c r="B48" s="506"/>
      <c r="C48" s="515"/>
      <c r="D48" s="121" t="s">
        <v>73</v>
      </c>
      <c r="E48" s="122"/>
      <c r="F48" s="122"/>
      <c r="G48" s="122"/>
      <c r="H48" s="122"/>
      <c r="I48" s="124"/>
      <c r="J48" s="125"/>
      <c r="K48" s="120"/>
      <c r="M48" s="506"/>
      <c r="N48" s="515"/>
      <c r="O48" s="121" t="s">
        <v>73</v>
      </c>
      <c r="P48" s="122"/>
      <c r="Q48" s="122"/>
      <c r="R48" s="122"/>
      <c r="S48" s="122"/>
      <c r="T48" s="124"/>
      <c r="U48" s="125"/>
      <c r="V48" s="120"/>
    </row>
    <row r="49" spans="2:22" ht="30" customHeight="1" thickBot="1">
      <c r="B49" s="507"/>
      <c r="C49" s="516"/>
      <c r="D49" s="126" t="s">
        <v>74</v>
      </c>
      <c r="E49" s="127"/>
      <c r="F49" s="127"/>
      <c r="G49" s="127"/>
      <c r="H49" s="127"/>
      <c r="I49" s="124"/>
      <c r="J49" s="125"/>
      <c r="K49" s="120"/>
      <c r="M49" s="507"/>
      <c r="N49" s="516"/>
      <c r="O49" s="126" t="s">
        <v>74</v>
      </c>
      <c r="P49" s="127"/>
      <c r="Q49" s="127"/>
      <c r="R49" s="127"/>
      <c r="S49" s="127"/>
      <c r="T49" s="124"/>
      <c r="U49" s="125"/>
      <c r="V49" s="120"/>
    </row>
    <row r="50" spans="2:22" ht="30" customHeight="1">
      <c r="B50" s="505">
        <f>'TEAM NAMES &amp; EVENTS'!$F$17</f>
        <v>0</v>
      </c>
      <c r="C50" s="514">
        <f>'TEAM NAMES &amp; EVENTS'!$E$17</f>
        <v>0</v>
      </c>
      <c r="D50" s="116" t="s">
        <v>72</v>
      </c>
      <c r="E50" s="117"/>
      <c r="F50" s="117"/>
      <c r="G50" s="117"/>
      <c r="H50" s="117"/>
      <c r="I50" s="117"/>
      <c r="J50" s="119"/>
      <c r="K50" s="129"/>
      <c r="M50" s="505">
        <f>'TEAM NAMES &amp; EVENTS'!$F$25</f>
        <v>0</v>
      </c>
      <c r="N50" s="514">
        <f>'TEAM NAMES &amp; EVENTS'!$E$25</f>
        <v>0</v>
      </c>
      <c r="O50" s="116" t="s">
        <v>72</v>
      </c>
      <c r="P50" s="117"/>
      <c r="Q50" s="117"/>
      <c r="R50" s="117"/>
      <c r="S50" s="117"/>
      <c r="T50" s="117"/>
      <c r="U50" s="119"/>
      <c r="V50" s="129"/>
    </row>
    <row r="51" spans="2:22" ht="30" customHeight="1">
      <c r="B51" s="506"/>
      <c r="C51" s="515"/>
      <c r="D51" s="121" t="s">
        <v>73</v>
      </c>
      <c r="E51" s="122"/>
      <c r="F51" s="122"/>
      <c r="G51" s="122"/>
      <c r="H51" s="122"/>
      <c r="I51" s="124"/>
      <c r="J51" s="125"/>
      <c r="K51" s="120"/>
      <c r="M51" s="506"/>
      <c r="N51" s="515"/>
      <c r="O51" s="121" t="s">
        <v>73</v>
      </c>
      <c r="P51" s="122"/>
      <c r="Q51" s="122"/>
      <c r="R51" s="122"/>
      <c r="S51" s="122"/>
      <c r="T51" s="124"/>
      <c r="U51" s="125"/>
      <c r="V51" s="120"/>
    </row>
    <row r="52" spans="2:22" ht="30" customHeight="1" thickBot="1">
      <c r="B52" s="507"/>
      <c r="C52" s="516"/>
      <c r="D52" s="126" t="s">
        <v>74</v>
      </c>
      <c r="E52" s="127"/>
      <c r="F52" s="127"/>
      <c r="G52" s="127"/>
      <c r="H52" s="127"/>
      <c r="I52" s="124"/>
      <c r="J52" s="125"/>
      <c r="K52" s="120"/>
      <c r="M52" s="507"/>
      <c r="N52" s="516"/>
      <c r="O52" s="126" t="s">
        <v>74</v>
      </c>
      <c r="P52" s="127"/>
      <c r="Q52" s="127"/>
      <c r="R52" s="127"/>
      <c r="S52" s="127"/>
      <c r="T52" s="124"/>
      <c r="U52" s="125"/>
      <c r="V52" s="120"/>
    </row>
    <row r="53" spans="2:22" ht="30" customHeight="1">
      <c r="B53" s="505" t="str">
        <f>'TEAM NAMES &amp; EVENTS'!$F$18</f>
        <v>G </v>
      </c>
      <c r="C53" s="514" t="str">
        <f>'TEAM NAMES &amp; EVENTS'!$E$18</f>
        <v>Laira Green</v>
      </c>
      <c r="D53" s="116" t="s">
        <v>72</v>
      </c>
      <c r="E53" s="117"/>
      <c r="F53" s="117"/>
      <c r="G53" s="117"/>
      <c r="H53" s="117"/>
      <c r="I53" s="117"/>
      <c r="J53" s="119"/>
      <c r="K53" s="129"/>
      <c r="M53" s="505">
        <f>'TEAM NAMES &amp; EVENTS'!$F$26</f>
        <v>0</v>
      </c>
      <c r="N53" s="514">
        <f>'TEAM NAMES &amp; EVENTS'!$E$26</f>
        <v>0</v>
      </c>
      <c r="O53" s="116" t="s">
        <v>72</v>
      </c>
      <c r="P53" s="117"/>
      <c r="Q53" s="117"/>
      <c r="R53" s="117"/>
      <c r="S53" s="117"/>
      <c r="T53" s="117"/>
      <c r="U53" s="119"/>
      <c r="V53" s="129"/>
    </row>
    <row r="54" spans="2:22" ht="30" customHeight="1">
      <c r="B54" s="506"/>
      <c r="C54" s="515"/>
      <c r="D54" s="121" t="s">
        <v>73</v>
      </c>
      <c r="E54" s="122"/>
      <c r="F54" s="122"/>
      <c r="G54" s="122"/>
      <c r="H54" s="122"/>
      <c r="I54" s="124"/>
      <c r="J54" s="125"/>
      <c r="K54" s="120"/>
      <c r="M54" s="506"/>
      <c r="N54" s="515"/>
      <c r="O54" s="121" t="s">
        <v>73</v>
      </c>
      <c r="P54" s="122"/>
      <c r="Q54" s="122"/>
      <c r="R54" s="122"/>
      <c r="S54" s="122"/>
      <c r="T54" s="124"/>
      <c r="U54" s="125"/>
      <c r="V54" s="120"/>
    </row>
    <row r="55" spans="2:22" ht="30" customHeight="1" thickBot="1">
      <c r="B55" s="507"/>
      <c r="C55" s="516"/>
      <c r="D55" s="126" t="s">
        <v>74</v>
      </c>
      <c r="E55" s="127"/>
      <c r="F55" s="127"/>
      <c r="G55" s="127"/>
      <c r="H55" s="127"/>
      <c r="I55" s="124"/>
      <c r="J55" s="125"/>
      <c r="K55" s="120"/>
      <c r="M55" s="507"/>
      <c r="N55" s="516"/>
      <c r="O55" s="126" t="s">
        <v>74</v>
      </c>
      <c r="P55" s="127"/>
      <c r="Q55" s="127"/>
      <c r="R55" s="127"/>
      <c r="S55" s="127"/>
      <c r="T55" s="124"/>
      <c r="U55" s="125"/>
      <c r="V55" s="120"/>
    </row>
    <row r="56" spans="2:22" ht="30" customHeight="1">
      <c r="B56" s="505" t="str">
        <f>'TEAM NAMES &amp; EVENTS'!$F$19</f>
        <v>H</v>
      </c>
      <c r="C56" s="514" t="str">
        <f>'TEAM NAMES &amp; EVENTS'!$E$19</f>
        <v>Goosewell</v>
      </c>
      <c r="D56" s="116" t="s">
        <v>72</v>
      </c>
      <c r="E56" s="117"/>
      <c r="F56" s="117"/>
      <c r="G56" s="117"/>
      <c r="H56" s="117"/>
      <c r="I56" s="117"/>
      <c r="J56" s="119"/>
      <c r="K56" s="129"/>
      <c r="M56" s="505">
        <f>'TEAM NAMES &amp; EVENTS'!$F$27</f>
        <v>0</v>
      </c>
      <c r="N56" s="514">
        <f>'TEAM NAMES &amp; EVENTS'!$E$27</f>
        <v>0</v>
      </c>
      <c r="O56" s="116" t="s">
        <v>72</v>
      </c>
      <c r="P56" s="117"/>
      <c r="Q56" s="117"/>
      <c r="R56" s="117"/>
      <c r="S56" s="117"/>
      <c r="T56" s="117"/>
      <c r="U56" s="119"/>
      <c r="V56" s="129"/>
    </row>
    <row r="57" spans="2:22" ht="30" customHeight="1">
      <c r="B57" s="506"/>
      <c r="C57" s="515"/>
      <c r="D57" s="121" t="s">
        <v>73</v>
      </c>
      <c r="E57" s="122"/>
      <c r="F57" s="122"/>
      <c r="G57" s="122"/>
      <c r="H57" s="122"/>
      <c r="I57" s="124"/>
      <c r="J57" s="125"/>
      <c r="K57" s="120"/>
      <c r="M57" s="506"/>
      <c r="N57" s="515"/>
      <c r="O57" s="121" t="s">
        <v>73</v>
      </c>
      <c r="P57" s="122"/>
      <c r="Q57" s="122"/>
      <c r="R57" s="122"/>
      <c r="S57" s="122"/>
      <c r="T57" s="124"/>
      <c r="U57" s="125"/>
      <c r="V57" s="120"/>
    </row>
    <row r="58" spans="2:22" ht="30" customHeight="1" thickBot="1">
      <c r="B58" s="507"/>
      <c r="C58" s="516"/>
      <c r="D58" s="126" t="s">
        <v>74</v>
      </c>
      <c r="E58" s="127"/>
      <c r="F58" s="127"/>
      <c r="G58" s="127"/>
      <c r="H58" s="127"/>
      <c r="I58" s="160"/>
      <c r="J58" s="161"/>
      <c r="K58" s="162"/>
      <c r="M58" s="507"/>
      <c r="N58" s="516"/>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80</v>
      </c>
      <c r="C61" s="131"/>
      <c r="D61" s="113"/>
      <c r="E61" s="113"/>
      <c r="F61" s="113"/>
      <c r="G61" s="113"/>
      <c r="H61" s="113"/>
      <c r="I61" s="113"/>
      <c r="J61" s="113"/>
      <c r="K61" s="113"/>
      <c r="M61" s="112" t="s">
        <v>80</v>
      </c>
      <c r="N61" s="131"/>
      <c r="O61" s="113"/>
      <c r="P61" s="113"/>
      <c r="Q61" s="113"/>
      <c r="R61" s="113"/>
      <c r="S61" s="113"/>
      <c r="T61" s="113"/>
      <c r="U61" s="113"/>
      <c r="V61" s="113"/>
    </row>
    <row r="62" spans="2:22" ht="1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08" t="s">
        <v>8</v>
      </c>
      <c r="C63" s="517" t="s">
        <v>9</v>
      </c>
      <c r="D63" s="510" t="s">
        <v>68</v>
      </c>
      <c r="E63" s="510" t="s">
        <v>69</v>
      </c>
      <c r="F63" s="510"/>
      <c r="G63" s="510"/>
      <c r="H63" s="512" t="s">
        <v>70</v>
      </c>
      <c r="I63" s="512" t="s">
        <v>71</v>
      </c>
      <c r="J63" s="521" t="s">
        <v>26</v>
      </c>
      <c r="K63" s="519" t="s">
        <v>27</v>
      </c>
      <c r="M63" s="508" t="s">
        <v>8</v>
      </c>
      <c r="N63" s="517" t="s">
        <v>9</v>
      </c>
      <c r="O63" s="510" t="s">
        <v>68</v>
      </c>
      <c r="P63" s="510" t="s">
        <v>69</v>
      </c>
      <c r="Q63" s="510"/>
      <c r="R63" s="510"/>
      <c r="S63" s="512" t="s">
        <v>70</v>
      </c>
      <c r="T63" s="512" t="s">
        <v>71</v>
      </c>
      <c r="U63" s="521" t="s">
        <v>26</v>
      </c>
      <c r="V63" s="519" t="s">
        <v>27</v>
      </c>
    </row>
    <row r="64" spans="2:22" ht="30" customHeight="1" thickBot="1">
      <c r="B64" s="509"/>
      <c r="C64" s="518"/>
      <c r="D64" s="511"/>
      <c r="E64" s="133">
        <v>1</v>
      </c>
      <c r="F64" s="134">
        <v>2</v>
      </c>
      <c r="G64" s="134">
        <v>3</v>
      </c>
      <c r="H64" s="513"/>
      <c r="I64" s="513"/>
      <c r="J64" s="522"/>
      <c r="K64" s="520"/>
      <c r="M64" s="509"/>
      <c r="N64" s="518"/>
      <c r="O64" s="511"/>
      <c r="P64" s="133">
        <v>1</v>
      </c>
      <c r="Q64" s="134">
        <v>2</v>
      </c>
      <c r="R64" s="134">
        <v>3</v>
      </c>
      <c r="S64" s="513"/>
      <c r="T64" s="513"/>
      <c r="U64" s="522"/>
      <c r="V64" s="520"/>
    </row>
    <row r="65" spans="2:22" ht="30" customHeight="1">
      <c r="B65" s="505" t="str">
        <f>'TEAM NAMES &amp; EVENTS'!$F$12</f>
        <v>A</v>
      </c>
      <c r="C65" s="514" t="str">
        <f>'TEAM NAMES &amp; EVENTS'!$E$12</f>
        <v>Marine Academy Plymouth</v>
      </c>
      <c r="D65" s="116" t="s">
        <v>72</v>
      </c>
      <c r="E65" s="117"/>
      <c r="F65" s="117"/>
      <c r="G65" s="117"/>
      <c r="H65" s="117"/>
      <c r="I65" s="117"/>
      <c r="J65" s="119"/>
      <c r="K65" s="120"/>
      <c r="M65" s="505" t="str">
        <f>'TEAM NAMES &amp; EVENTS'!$F$20</f>
        <v>I</v>
      </c>
      <c r="N65" s="514" t="str">
        <f>'TEAM NAMES &amp; EVENTS'!$E$20</f>
        <v>St Peters RC</v>
      </c>
      <c r="O65" s="116" t="s">
        <v>72</v>
      </c>
      <c r="P65" s="117"/>
      <c r="Q65" s="117"/>
      <c r="R65" s="117"/>
      <c r="S65" s="117"/>
      <c r="T65" s="117"/>
      <c r="U65" s="119"/>
      <c r="V65" s="120"/>
    </row>
    <row r="66" spans="2:22" ht="30" customHeight="1">
      <c r="B66" s="506"/>
      <c r="C66" s="515"/>
      <c r="D66" s="121" t="s">
        <v>73</v>
      </c>
      <c r="E66" s="122"/>
      <c r="F66" s="122"/>
      <c r="G66" s="122"/>
      <c r="H66" s="122"/>
      <c r="I66" s="124"/>
      <c r="J66" s="125"/>
      <c r="K66" s="120"/>
      <c r="M66" s="506"/>
      <c r="N66" s="515"/>
      <c r="O66" s="121" t="s">
        <v>73</v>
      </c>
      <c r="P66" s="122"/>
      <c r="Q66" s="122"/>
      <c r="R66" s="122"/>
      <c r="S66" s="122"/>
      <c r="T66" s="124"/>
      <c r="U66" s="125"/>
      <c r="V66" s="120"/>
    </row>
    <row r="67" spans="2:22" ht="30" customHeight="1" thickBot="1">
      <c r="B67" s="507"/>
      <c r="C67" s="516"/>
      <c r="D67" s="126" t="s">
        <v>74</v>
      </c>
      <c r="E67" s="127"/>
      <c r="F67" s="127"/>
      <c r="G67" s="127"/>
      <c r="H67" s="127"/>
      <c r="I67" s="124"/>
      <c r="J67" s="125"/>
      <c r="K67" s="120"/>
      <c r="M67" s="507"/>
      <c r="N67" s="516"/>
      <c r="O67" s="126" t="s">
        <v>74</v>
      </c>
      <c r="P67" s="127"/>
      <c r="Q67" s="127"/>
      <c r="R67" s="127"/>
      <c r="S67" s="127"/>
      <c r="T67" s="124"/>
      <c r="U67" s="125"/>
      <c r="V67" s="120"/>
    </row>
    <row r="68" spans="2:22" ht="30" customHeight="1">
      <c r="B68" s="505" t="str">
        <f>'TEAM NAMES &amp; EVENTS'!$F$13</f>
        <v>B</v>
      </c>
      <c r="C68" s="514" t="str">
        <f>'TEAM NAMES &amp; EVENTS'!$E$13</f>
        <v>Stuart Road </v>
      </c>
      <c r="D68" s="116" t="s">
        <v>72</v>
      </c>
      <c r="E68" s="117"/>
      <c r="F68" s="117"/>
      <c r="G68" s="117"/>
      <c r="H68" s="117"/>
      <c r="I68" s="117"/>
      <c r="J68" s="119"/>
      <c r="K68" s="129"/>
      <c r="M68" s="505" t="str">
        <f>'TEAM NAMES &amp; EVENTS'!$F$21</f>
        <v>J</v>
      </c>
      <c r="N68" s="514" t="str">
        <f>'TEAM NAMES &amp; EVENTS'!$E$21</f>
        <v>Mount Street</v>
      </c>
      <c r="O68" s="116" t="s">
        <v>72</v>
      </c>
      <c r="P68" s="117"/>
      <c r="Q68" s="117"/>
      <c r="R68" s="117"/>
      <c r="S68" s="117"/>
      <c r="T68" s="117"/>
      <c r="U68" s="119"/>
      <c r="V68" s="129"/>
    </row>
    <row r="69" spans="2:22" ht="30" customHeight="1">
      <c r="B69" s="506"/>
      <c r="C69" s="515"/>
      <c r="D69" s="121" t="s">
        <v>73</v>
      </c>
      <c r="E69" s="122"/>
      <c r="F69" s="122"/>
      <c r="G69" s="122"/>
      <c r="H69" s="122"/>
      <c r="I69" s="124"/>
      <c r="J69" s="125"/>
      <c r="K69" s="120"/>
      <c r="M69" s="506"/>
      <c r="N69" s="515"/>
      <c r="O69" s="121" t="s">
        <v>73</v>
      </c>
      <c r="P69" s="122"/>
      <c r="Q69" s="122"/>
      <c r="R69" s="122"/>
      <c r="S69" s="122"/>
      <c r="T69" s="124"/>
      <c r="U69" s="125"/>
      <c r="V69" s="120"/>
    </row>
    <row r="70" spans="2:22" ht="30" customHeight="1" thickBot="1">
      <c r="B70" s="507"/>
      <c r="C70" s="516"/>
      <c r="D70" s="126" t="s">
        <v>74</v>
      </c>
      <c r="E70" s="127"/>
      <c r="F70" s="127"/>
      <c r="G70" s="127"/>
      <c r="H70" s="127"/>
      <c r="I70" s="124"/>
      <c r="J70" s="125"/>
      <c r="K70" s="120"/>
      <c r="M70" s="507"/>
      <c r="N70" s="516"/>
      <c r="O70" s="126" t="s">
        <v>74</v>
      </c>
      <c r="P70" s="127"/>
      <c r="Q70" s="127"/>
      <c r="R70" s="127"/>
      <c r="S70" s="127"/>
      <c r="T70" s="124"/>
      <c r="U70" s="125"/>
      <c r="V70" s="120"/>
    </row>
    <row r="71" spans="2:22" ht="30" customHeight="1">
      <c r="B71" s="505" t="str">
        <f>'TEAM NAMES &amp; EVENTS'!$F$14</f>
        <v>C </v>
      </c>
      <c r="C71" s="514" t="str">
        <f>'TEAM NAMES &amp; EVENTS'!$E$14</f>
        <v>Stoke Damerel</v>
      </c>
      <c r="D71" s="116" t="s">
        <v>72</v>
      </c>
      <c r="E71" s="117"/>
      <c r="F71" s="117"/>
      <c r="G71" s="117"/>
      <c r="H71" s="117"/>
      <c r="I71" s="117"/>
      <c r="J71" s="119"/>
      <c r="K71" s="129"/>
      <c r="M71" s="505">
        <f>'TEAM NAMES &amp; EVENTS'!$F$22</f>
        <v>0</v>
      </c>
      <c r="N71" s="514">
        <f>'TEAM NAMES &amp; EVENTS'!$E$22</f>
        <v>0</v>
      </c>
      <c r="O71" s="116" t="s">
        <v>72</v>
      </c>
      <c r="P71" s="117"/>
      <c r="Q71" s="117"/>
      <c r="R71" s="117"/>
      <c r="S71" s="117"/>
      <c r="T71" s="117"/>
      <c r="U71" s="119"/>
      <c r="V71" s="129"/>
    </row>
    <row r="72" spans="2:22" ht="30" customHeight="1">
      <c r="B72" s="506"/>
      <c r="C72" s="515"/>
      <c r="D72" s="121" t="s">
        <v>73</v>
      </c>
      <c r="E72" s="122"/>
      <c r="F72" s="122"/>
      <c r="G72" s="122"/>
      <c r="H72" s="122"/>
      <c r="I72" s="124"/>
      <c r="J72" s="125"/>
      <c r="K72" s="120"/>
      <c r="M72" s="506"/>
      <c r="N72" s="515"/>
      <c r="O72" s="121" t="s">
        <v>73</v>
      </c>
      <c r="P72" s="122"/>
      <c r="Q72" s="122"/>
      <c r="R72" s="122"/>
      <c r="S72" s="122"/>
      <c r="T72" s="124"/>
      <c r="U72" s="125"/>
      <c r="V72" s="120"/>
    </row>
    <row r="73" spans="2:22" ht="30" customHeight="1" thickBot="1">
      <c r="B73" s="507"/>
      <c r="C73" s="516"/>
      <c r="D73" s="126" t="s">
        <v>74</v>
      </c>
      <c r="E73" s="127"/>
      <c r="F73" s="127"/>
      <c r="G73" s="127"/>
      <c r="H73" s="127"/>
      <c r="I73" s="124"/>
      <c r="J73" s="125"/>
      <c r="K73" s="120"/>
      <c r="M73" s="507"/>
      <c r="N73" s="516"/>
      <c r="O73" s="126" t="s">
        <v>74</v>
      </c>
      <c r="P73" s="127"/>
      <c r="Q73" s="127"/>
      <c r="R73" s="127"/>
      <c r="S73" s="127"/>
      <c r="T73" s="124"/>
      <c r="U73" s="125"/>
      <c r="V73" s="120"/>
    </row>
    <row r="74" spans="2:22" ht="30" customHeight="1">
      <c r="B74" s="505" t="str">
        <f>'TEAM NAMES &amp; EVENTS'!$F$15</f>
        <v>D</v>
      </c>
      <c r="C74" s="514" t="str">
        <f>'TEAM NAMES &amp; EVENTS'!$E$15</f>
        <v>St.Edwards</v>
      </c>
      <c r="D74" s="116" t="s">
        <v>72</v>
      </c>
      <c r="E74" s="117"/>
      <c r="F74" s="117"/>
      <c r="G74" s="117"/>
      <c r="H74" s="117"/>
      <c r="I74" s="117"/>
      <c r="J74" s="119"/>
      <c r="K74" s="129"/>
      <c r="M74" s="505" t="str">
        <f>'TEAM NAMES &amp; EVENTS'!$F$23</f>
        <v>L</v>
      </c>
      <c r="N74" s="514" t="str">
        <f>'TEAM NAMES &amp; EVENTS'!$E$23</f>
        <v>Hooe Primary</v>
      </c>
      <c r="O74" s="116" t="s">
        <v>72</v>
      </c>
      <c r="P74" s="117"/>
      <c r="Q74" s="117"/>
      <c r="R74" s="117"/>
      <c r="S74" s="117"/>
      <c r="T74" s="117"/>
      <c r="U74" s="119"/>
      <c r="V74" s="129"/>
    </row>
    <row r="75" spans="2:22" ht="30" customHeight="1">
      <c r="B75" s="506"/>
      <c r="C75" s="515"/>
      <c r="D75" s="121" t="s">
        <v>73</v>
      </c>
      <c r="E75" s="122"/>
      <c r="F75" s="122"/>
      <c r="G75" s="122"/>
      <c r="H75" s="122"/>
      <c r="I75" s="124"/>
      <c r="J75" s="125"/>
      <c r="K75" s="120"/>
      <c r="M75" s="506"/>
      <c r="N75" s="515"/>
      <c r="O75" s="121" t="s">
        <v>73</v>
      </c>
      <c r="P75" s="122"/>
      <c r="Q75" s="122"/>
      <c r="R75" s="122"/>
      <c r="S75" s="122"/>
      <c r="T75" s="124"/>
      <c r="U75" s="125"/>
      <c r="V75" s="120"/>
    </row>
    <row r="76" spans="2:22" ht="30" customHeight="1" thickBot="1">
      <c r="B76" s="507"/>
      <c r="C76" s="516"/>
      <c r="D76" s="126" t="s">
        <v>74</v>
      </c>
      <c r="E76" s="127"/>
      <c r="F76" s="127"/>
      <c r="G76" s="127"/>
      <c r="H76" s="127"/>
      <c r="I76" s="124"/>
      <c r="J76" s="125"/>
      <c r="K76" s="120"/>
      <c r="M76" s="507"/>
      <c r="N76" s="516"/>
      <c r="O76" s="126" t="s">
        <v>74</v>
      </c>
      <c r="P76" s="127"/>
      <c r="Q76" s="127"/>
      <c r="R76" s="127"/>
      <c r="S76" s="127"/>
      <c r="T76" s="124"/>
      <c r="U76" s="125"/>
      <c r="V76" s="120"/>
    </row>
    <row r="77" spans="2:22" ht="30" customHeight="1">
      <c r="B77" s="505" t="str">
        <f>'TEAM NAMES &amp; EVENTS'!$F$16</f>
        <v>E </v>
      </c>
      <c r="C77" s="514" t="str">
        <f>'TEAM NAMES &amp; EVENTS'!$E$16</f>
        <v>High View</v>
      </c>
      <c r="D77" s="116" t="s">
        <v>72</v>
      </c>
      <c r="E77" s="117"/>
      <c r="F77" s="117"/>
      <c r="G77" s="117"/>
      <c r="H77" s="117"/>
      <c r="I77" s="117"/>
      <c r="J77" s="119"/>
      <c r="K77" s="129"/>
      <c r="M77" s="505">
        <f>'TEAM NAMES &amp; EVENTS'!$F$24</f>
        <v>0</v>
      </c>
      <c r="N77" s="514">
        <f>'TEAM NAMES &amp; EVENTS'!$E$24</f>
        <v>0</v>
      </c>
      <c r="O77" s="116" t="s">
        <v>72</v>
      </c>
      <c r="P77" s="117"/>
      <c r="Q77" s="117"/>
      <c r="R77" s="117"/>
      <c r="S77" s="117"/>
      <c r="T77" s="117"/>
      <c r="U77" s="119"/>
      <c r="V77" s="129"/>
    </row>
    <row r="78" spans="2:22" ht="30" customHeight="1">
      <c r="B78" s="506"/>
      <c r="C78" s="515"/>
      <c r="D78" s="121" t="s">
        <v>73</v>
      </c>
      <c r="E78" s="122"/>
      <c r="F78" s="122"/>
      <c r="G78" s="122"/>
      <c r="H78" s="122"/>
      <c r="I78" s="124"/>
      <c r="J78" s="125"/>
      <c r="K78" s="120"/>
      <c r="M78" s="506"/>
      <c r="N78" s="515"/>
      <c r="O78" s="121" t="s">
        <v>73</v>
      </c>
      <c r="P78" s="122"/>
      <c r="Q78" s="122"/>
      <c r="R78" s="122"/>
      <c r="S78" s="122"/>
      <c r="T78" s="124"/>
      <c r="U78" s="125"/>
      <c r="V78" s="120"/>
    </row>
    <row r="79" spans="2:22" ht="30" customHeight="1" thickBot="1">
      <c r="B79" s="507"/>
      <c r="C79" s="516"/>
      <c r="D79" s="126" t="s">
        <v>74</v>
      </c>
      <c r="E79" s="127"/>
      <c r="F79" s="127"/>
      <c r="G79" s="127"/>
      <c r="H79" s="127"/>
      <c r="I79" s="124"/>
      <c r="J79" s="125"/>
      <c r="K79" s="120"/>
      <c r="M79" s="507"/>
      <c r="N79" s="516"/>
      <c r="O79" s="126" t="s">
        <v>74</v>
      </c>
      <c r="P79" s="127"/>
      <c r="Q79" s="127"/>
      <c r="R79" s="127"/>
      <c r="S79" s="127"/>
      <c r="T79" s="124"/>
      <c r="U79" s="125"/>
      <c r="V79" s="120"/>
    </row>
    <row r="80" spans="2:22" ht="30" customHeight="1">
      <c r="B80" s="505">
        <f>'TEAM NAMES &amp; EVENTS'!$F$17</f>
        <v>0</v>
      </c>
      <c r="C80" s="514">
        <f>'TEAM NAMES &amp; EVENTS'!$E$17</f>
        <v>0</v>
      </c>
      <c r="D80" s="116" t="s">
        <v>72</v>
      </c>
      <c r="E80" s="117"/>
      <c r="F80" s="117"/>
      <c r="G80" s="117"/>
      <c r="H80" s="117"/>
      <c r="I80" s="117"/>
      <c r="J80" s="119"/>
      <c r="K80" s="129"/>
      <c r="M80" s="505">
        <f>'TEAM NAMES &amp; EVENTS'!$F$25</f>
        <v>0</v>
      </c>
      <c r="N80" s="514">
        <f>'TEAM NAMES &amp; EVENTS'!$E$25</f>
        <v>0</v>
      </c>
      <c r="O80" s="116" t="s">
        <v>72</v>
      </c>
      <c r="P80" s="117"/>
      <c r="Q80" s="117"/>
      <c r="R80" s="117"/>
      <c r="S80" s="117"/>
      <c r="T80" s="117"/>
      <c r="U80" s="119"/>
      <c r="V80" s="129"/>
    </row>
    <row r="81" spans="2:22" ht="30" customHeight="1">
      <c r="B81" s="506"/>
      <c r="C81" s="515"/>
      <c r="D81" s="121" t="s">
        <v>73</v>
      </c>
      <c r="E81" s="122"/>
      <c r="F81" s="122"/>
      <c r="G81" s="122"/>
      <c r="H81" s="122"/>
      <c r="I81" s="124"/>
      <c r="J81" s="125"/>
      <c r="K81" s="120"/>
      <c r="M81" s="506"/>
      <c r="N81" s="515"/>
      <c r="O81" s="121" t="s">
        <v>73</v>
      </c>
      <c r="P81" s="122"/>
      <c r="Q81" s="122"/>
      <c r="R81" s="122"/>
      <c r="S81" s="122"/>
      <c r="T81" s="124"/>
      <c r="U81" s="125"/>
      <c r="V81" s="120"/>
    </row>
    <row r="82" spans="2:22" ht="30" customHeight="1" thickBot="1">
      <c r="B82" s="507"/>
      <c r="C82" s="516"/>
      <c r="D82" s="126" t="s">
        <v>74</v>
      </c>
      <c r="E82" s="127"/>
      <c r="F82" s="127"/>
      <c r="G82" s="127"/>
      <c r="H82" s="127"/>
      <c r="I82" s="124"/>
      <c r="J82" s="125"/>
      <c r="K82" s="120"/>
      <c r="M82" s="507"/>
      <c r="N82" s="516"/>
      <c r="O82" s="126" t="s">
        <v>74</v>
      </c>
      <c r="P82" s="127"/>
      <c r="Q82" s="127"/>
      <c r="R82" s="127"/>
      <c r="S82" s="127"/>
      <c r="T82" s="124"/>
      <c r="U82" s="125"/>
      <c r="V82" s="120"/>
    </row>
    <row r="83" spans="2:22" ht="30" customHeight="1">
      <c r="B83" s="505" t="str">
        <f>'TEAM NAMES &amp; EVENTS'!$F$18</f>
        <v>G </v>
      </c>
      <c r="C83" s="514" t="str">
        <f>'TEAM NAMES &amp; EVENTS'!$E$18</f>
        <v>Laira Green</v>
      </c>
      <c r="D83" s="116" t="s">
        <v>72</v>
      </c>
      <c r="E83" s="117"/>
      <c r="F83" s="117"/>
      <c r="G83" s="117"/>
      <c r="H83" s="117"/>
      <c r="I83" s="117"/>
      <c r="J83" s="119"/>
      <c r="K83" s="129"/>
      <c r="M83" s="505">
        <f>'TEAM NAMES &amp; EVENTS'!$F$26</f>
        <v>0</v>
      </c>
      <c r="N83" s="514">
        <f>'TEAM NAMES &amp; EVENTS'!$E$26</f>
        <v>0</v>
      </c>
      <c r="O83" s="116" t="s">
        <v>72</v>
      </c>
      <c r="P83" s="117"/>
      <c r="Q83" s="117"/>
      <c r="R83" s="117"/>
      <c r="S83" s="117"/>
      <c r="T83" s="117"/>
      <c r="U83" s="119"/>
      <c r="V83" s="129"/>
    </row>
    <row r="84" spans="2:22" ht="30" customHeight="1">
      <c r="B84" s="506"/>
      <c r="C84" s="515"/>
      <c r="D84" s="121" t="s">
        <v>73</v>
      </c>
      <c r="E84" s="122"/>
      <c r="F84" s="122"/>
      <c r="G84" s="122"/>
      <c r="H84" s="122"/>
      <c r="I84" s="124"/>
      <c r="J84" s="125"/>
      <c r="K84" s="120"/>
      <c r="M84" s="506"/>
      <c r="N84" s="515"/>
      <c r="O84" s="121" t="s">
        <v>73</v>
      </c>
      <c r="P84" s="122"/>
      <c r="Q84" s="122"/>
      <c r="R84" s="122"/>
      <c r="S84" s="122"/>
      <c r="T84" s="124"/>
      <c r="U84" s="125"/>
      <c r="V84" s="120"/>
    </row>
    <row r="85" spans="2:22" ht="30" customHeight="1" thickBot="1">
      <c r="B85" s="507"/>
      <c r="C85" s="516"/>
      <c r="D85" s="126" t="s">
        <v>74</v>
      </c>
      <c r="E85" s="127"/>
      <c r="F85" s="127"/>
      <c r="G85" s="127"/>
      <c r="H85" s="127"/>
      <c r="I85" s="124"/>
      <c r="J85" s="125"/>
      <c r="K85" s="120"/>
      <c r="M85" s="507"/>
      <c r="N85" s="516"/>
      <c r="O85" s="126" t="s">
        <v>74</v>
      </c>
      <c r="P85" s="127"/>
      <c r="Q85" s="127"/>
      <c r="R85" s="127"/>
      <c r="S85" s="127"/>
      <c r="T85" s="124"/>
      <c r="U85" s="125"/>
      <c r="V85" s="120"/>
    </row>
    <row r="86" spans="2:22" ht="30" customHeight="1">
      <c r="B86" s="505" t="str">
        <f>'TEAM NAMES &amp; EVENTS'!$F$19</f>
        <v>H</v>
      </c>
      <c r="C86" s="514" t="str">
        <f>'TEAM NAMES &amp; EVENTS'!$E$19</f>
        <v>Goosewell</v>
      </c>
      <c r="D86" s="116" t="s">
        <v>72</v>
      </c>
      <c r="E86" s="117"/>
      <c r="F86" s="117"/>
      <c r="G86" s="117"/>
      <c r="H86" s="117"/>
      <c r="I86" s="117"/>
      <c r="J86" s="119"/>
      <c r="K86" s="129"/>
      <c r="M86" s="505">
        <f>'TEAM NAMES &amp; EVENTS'!$F$27</f>
        <v>0</v>
      </c>
      <c r="N86" s="514">
        <f>'TEAM NAMES &amp; EVENTS'!$E$27</f>
        <v>0</v>
      </c>
      <c r="O86" s="116" t="s">
        <v>72</v>
      </c>
      <c r="P86" s="117"/>
      <c r="Q86" s="117"/>
      <c r="R86" s="117"/>
      <c r="S86" s="117"/>
      <c r="T86" s="117"/>
      <c r="U86" s="119"/>
      <c r="V86" s="129"/>
    </row>
    <row r="87" spans="2:22" ht="30" customHeight="1">
      <c r="B87" s="506"/>
      <c r="C87" s="515"/>
      <c r="D87" s="121" t="s">
        <v>73</v>
      </c>
      <c r="E87" s="122"/>
      <c r="F87" s="122"/>
      <c r="G87" s="122"/>
      <c r="H87" s="122"/>
      <c r="I87" s="124"/>
      <c r="J87" s="125"/>
      <c r="K87" s="120"/>
      <c r="M87" s="506"/>
      <c r="N87" s="515"/>
      <c r="O87" s="121" t="s">
        <v>73</v>
      </c>
      <c r="P87" s="122"/>
      <c r="Q87" s="122"/>
      <c r="R87" s="122"/>
      <c r="S87" s="122"/>
      <c r="T87" s="124"/>
      <c r="U87" s="125"/>
      <c r="V87" s="120"/>
    </row>
    <row r="88" spans="2:22" ht="30" customHeight="1" thickBot="1">
      <c r="B88" s="507"/>
      <c r="C88" s="516"/>
      <c r="D88" s="126" t="s">
        <v>74</v>
      </c>
      <c r="E88" s="127"/>
      <c r="F88" s="127"/>
      <c r="G88" s="127"/>
      <c r="H88" s="127"/>
      <c r="I88" s="160"/>
      <c r="J88" s="161"/>
      <c r="K88" s="162"/>
      <c r="M88" s="507"/>
      <c r="N88" s="516"/>
      <c r="O88" s="126" t="s">
        <v>74</v>
      </c>
      <c r="P88" s="127"/>
      <c r="Q88" s="127"/>
      <c r="R88" s="127"/>
      <c r="S88" s="127"/>
      <c r="T88" s="160"/>
      <c r="U88" s="161"/>
      <c r="V88" s="162"/>
    </row>
    <row r="91" spans="2:22" ht="27">
      <c r="B91" s="112" t="s">
        <v>81</v>
      </c>
      <c r="C91" s="112"/>
      <c r="D91" s="113"/>
      <c r="E91" s="113"/>
      <c r="F91" s="113"/>
      <c r="G91" s="113"/>
      <c r="H91" s="113"/>
      <c r="I91" s="113"/>
      <c r="J91" s="113"/>
      <c r="K91" s="113"/>
      <c r="M91" s="112" t="s">
        <v>81</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08" t="s">
        <v>8</v>
      </c>
      <c r="C93" s="517" t="s">
        <v>9</v>
      </c>
      <c r="D93" s="510" t="s">
        <v>68</v>
      </c>
      <c r="E93" s="510" t="s">
        <v>69</v>
      </c>
      <c r="F93" s="510"/>
      <c r="G93" s="510"/>
      <c r="H93" s="512" t="s">
        <v>70</v>
      </c>
      <c r="I93" s="512" t="s">
        <v>71</v>
      </c>
      <c r="J93" s="521" t="s">
        <v>26</v>
      </c>
      <c r="K93" s="519" t="s">
        <v>27</v>
      </c>
      <c r="M93" s="508" t="s">
        <v>8</v>
      </c>
      <c r="N93" s="517" t="s">
        <v>9</v>
      </c>
      <c r="O93" s="510" t="s">
        <v>68</v>
      </c>
      <c r="P93" s="510" t="s">
        <v>69</v>
      </c>
      <c r="Q93" s="510"/>
      <c r="R93" s="510"/>
      <c r="S93" s="512" t="s">
        <v>70</v>
      </c>
      <c r="T93" s="512" t="s">
        <v>71</v>
      </c>
      <c r="U93" s="521" t="s">
        <v>26</v>
      </c>
      <c r="V93" s="519" t="s">
        <v>27</v>
      </c>
    </row>
    <row r="94" spans="2:22" ht="30" customHeight="1" thickBot="1">
      <c r="B94" s="509"/>
      <c r="C94" s="518"/>
      <c r="D94" s="511"/>
      <c r="E94" s="133">
        <v>1</v>
      </c>
      <c r="F94" s="134">
        <v>2</v>
      </c>
      <c r="G94" s="134">
        <v>3</v>
      </c>
      <c r="H94" s="513"/>
      <c r="I94" s="513"/>
      <c r="J94" s="522"/>
      <c r="K94" s="520"/>
      <c r="M94" s="509"/>
      <c r="N94" s="518"/>
      <c r="O94" s="511"/>
      <c r="P94" s="133">
        <v>1</v>
      </c>
      <c r="Q94" s="134">
        <v>2</v>
      </c>
      <c r="R94" s="134">
        <v>3</v>
      </c>
      <c r="S94" s="513"/>
      <c r="T94" s="513"/>
      <c r="U94" s="522"/>
      <c r="V94" s="520"/>
    </row>
    <row r="95" spans="2:22" ht="30" customHeight="1">
      <c r="B95" s="505" t="str">
        <f>'TEAM NAMES &amp; EVENTS'!$F$12</f>
        <v>A</v>
      </c>
      <c r="C95" s="514" t="str">
        <f>'TEAM NAMES &amp; EVENTS'!$E$12</f>
        <v>Marine Academy Plymouth</v>
      </c>
      <c r="D95" s="116" t="s">
        <v>72</v>
      </c>
      <c r="E95" s="117"/>
      <c r="F95" s="117"/>
      <c r="G95" s="117"/>
      <c r="H95" s="117"/>
      <c r="I95" s="117"/>
      <c r="J95" s="119"/>
      <c r="K95" s="120"/>
      <c r="M95" s="505" t="str">
        <f>'TEAM NAMES &amp; EVENTS'!$F$20</f>
        <v>I</v>
      </c>
      <c r="N95" s="514" t="str">
        <f>'TEAM NAMES &amp; EVENTS'!$E$20</f>
        <v>St Peters RC</v>
      </c>
      <c r="O95" s="116" t="s">
        <v>72</v>
      </c>
      <c r="P95" s="117"/>
      <c r="Q95" s="117"/>
      <c r="R95" s="117"/>
      <c r="S95" s="117"/>
      <c r="T95" s="117"/>
      <c r="U95" s="119"/>
      <c r="V95" s="120"/>
    </row>
    <row r="96" spans="2:22" ht="30" customHeight="1">
      <c r="B96" s="506"/>
      <c r="C96" s="515"/>
      <c r="D96" s="121" t="s">
        <v>73</v>
      </c>
      <c r="E96" s="122"/>
      <c r="F96" s="122"/>
      <c r="G96" s="122"/>
      <c r="H96" s="122"/>
      <c r="I96" s="124"/>
      <c r="J96" s="125"/>
      <c r="K96" s="120"/>
      <c r="M96" s="506"/>
      <c r="N96" s="515"/>
      <c r="O96" s="121" t="s">
        <v>73</v>
      </c>
      <c r="P96" s="122"/>
      <c r="Q96" s="122"/>
      <c r="R96" s="122"/>
      <c r="S96" s="122"/>
      <c r="T96" s="124"/>
      <c r="U96" s="125"/>
      <c r="V96" s="120"/>
    </row>
    <row r="97" spans="2:22" ht="30" customHeight="1" thickBot="1">
      <c r="B97" s="507"/>
      <c r="C97" s="516"/>
      <c r="D97" s="126" t="s">
        <v>74</v>
      </c>
      <c r="E97" s="127"/>
      <c r="F97" s="127"/>
      <c r="G97" s="127"/>
      <c r="H97" s="127"/>
      <c r="I97" s="124"/>
      <c r="J97" s="125"/>
      <c r="K97" s="120"/>
      <c r="M97" s="507"/>
      <c r="N97" s="516"/>
      <c r="O97" s="126" t="s">
        <v>74</v>
      </c>
      <c r="P97" s="127"/>
      <c r="Q97" s="127"/>
      <c r="R97" s="127"/>
      <c r="S97" s="127"/>
      <c r="T97" s="124"/>
      <c r="U97" s="125"/>
      <c r="V97" s="120"/>
    </row>
    <row r="98" spans="2:22" ht="30" customHeight="1">
      <c r="B98" s="505" t="str">
        <f>'TEAM NAMES &amp; EVENTS'!$F$13</f>
        <v>B</v>
      </c>
      <c r="C98" s="514" t="str">
        <f>'TEAM NAMES &amp; EVENTS'!$E$13</f>
        <v>Stuart Road </v>
      </c>
      <c r="D98" s="116" t="s">
        <v>72</v>
      </c>
      <c r="E98" s="117"/>
      <c r="F98" s="117"/>
      <c r="G98" s="117"/>
      <c r="H98" s="117"/>
      <c r="I98" s="117"/>
      <c r="J98" s="119"/>
      <c r="K98" s="129"/>
      <c r="M98" s="505" t="str">
        <f>'TEAM NAMES &amp; EVENTS'!$F$21</f>
        <v>J</v>
      </c>
      <c r="N98" s="514" t="str">
        <f>'TEAM NAMES &amp; EVENTS'!$E$21</f>
        <v>Mount Street</v>
      </c>
      <c r="O98" s="116" t="s">
        <v>72</v>
      </c>
      <c r="P98" s="117"/>
      <c r="Q98" s="117"/>
      <c r="R98" s="117"/>
      <c r="S98" s="117"/>
      <c r="T98" s="117"/>
      <c r="U98" s="119"/>
      <c r="V98" s="129"/>
    </row>
    <row r="99" spans="2:22" ht="30" customHeight="1">
      <c r="B99" s="506"/>
      <c r="C99" s="515"/>
      <c r="D99" s="121" t="s">
        <v>73</v>
      </c>
      <c r="E99" s="122"/>
      <c r="F99" s="122"/>
      <c r="G99" s="122"/>
      <c r="H99" s="122"/>
      <c r="I99" s="124"/>
      <c r="J99" s="125"/>
      <c r="K99" s="120"/>
      <c r="M99" s="506"/>
      <c r="N99" s="515"/>
      <c r="O99" s="121" t="s">
        <v>73</v>
      </c>
      <c r="P99" s="122"/>
      <c r="Q99" s="122"/>
      <c r="R99" s="122"/>
      <c r="S99" s="122"/>
      <c r="T99" s="124"/>
      <c r="U99" s="125"/>
      <c r="V99" s="120"/>
    </row>
    <row r="100" spans="2:22" ht="30" customHeight="1" thickBot="1">
      <c r="B100" s="507"/>
      <c r="C100" s="516"/>
      <c r="D100" s="126" t="s">
        <v>74</v>
      </c>
      <c r="E100" s="127"/>
      <c r="F100" s="127"/>
      <c r="G100" s="127"/>
      <c r="H100" s="127"/>
      <c r="I100" s="124"/>
      <c r="J100" s="125"/>
      <c r="K100" s="120"/>
      <c r="M100" s="507"/>
      <c r="N100" s="516"/>
      <c r="O100" s="126" t="s">
        <v>74</v>
      </c>
      <c r="P100" s="127"/>
      <c r="Q100" s="127"/>
      <c r="R100" s="127"/>
      <c r="S100" s="127"/>
      <c r="T100" s="124"/>
      <c r="U100" s="125"/>
      <c r="V100" s="120"/>
    </row>
    <row r="101" spans="2:22" ht="30" customHeight="1">
      <c r="B101" s="505" t="str">
        <f>'TEAM NAMES &amp; EVENTS'!$F$14</f>
        <v>C </v>
      </c>
      <c r="C101" s="514" t="str">
        <f>'TEAM NAMES &amp; EVENTS'!$E$14</f>
        <v>Stoke Damerel</v>
      </c>
      <c r="D101" s="116" t="s">
        <v>72</v>
      </c>
      <c r="E101" s="117"/>
      <c r="F101" s="117"/>
      <c r="G101" s="117"/>
      <c r="H101" s="117"/>
      <c r="I101" s="117"/>
      <c r="J101" s="119"/>
      <c r="K101" s="129"/>
      <c r="M101" s="505">
        <f>'TEAM NAMES &amp; EVENTS'!$F$22</f>
        <v>0</v>
      </c>
      <c r="N101" s="514">
        <f>'TEAM NAMES &amp; EVENTS'!$E$22</f>
        <v>0</v>
      </c>
      <c r="O101" s="116" t="s">
        <v>72</v>
      </c>
      <c r="P101" s="117"/>
      <c r="Q101" s="117"/>
      <c r="R101" s="117"/>
      <c r="S101" s="117"/>
      <c r="T101" s="117"/>
      <c r="U101" s="119"/>
      <c r="V101" s="129"/>
    </row>
    <row r="102" spans="2:22" ht="30" customHeight="1">
      <c r="B102" s="506"/>
      <c r="C102" s="515"/>
      <c r="D102" s="121" t="s">
        <v>73</v>
      </c>
      <c r="E102" s="122"/>
      <c r="F102" s="122"/>
      <c r="G102" s="122"/>
      <c r="H102" s="122"/>
      <c r="I102" s="124"/>
      <c r="J102" s="125"/>
      <c r="K102" s="120"/>
      <c r="M102" s="506"/>
      <c r="N102" s="515"/>
      <c r="O102" s="121" t="s">
        <v>73</v>
      </c>
      <c r="P102" s="122"/>
      <c r="Q102" s="122"/>
      <c r="R102" s="122"/>
      <c r="S102" s="122"/>
      <c r="T102" s="124"/>
      <c r="U102" s="125"/>
      <c r="V102" s="120"/>
    </row>
    <row r="103" spans="2:22" ht="30" customHeight="1" thickBot="1">
      <c r="B103" s="507"/>
      <c r="C103" s="516"/>
      <c r="D103" s="126" t="s">
        <v>74</v>
      </c>
      <c r="E103" s="127"/>
      <c r="F103" s="127"/>
      <c r="G103" s="127"/>
      <c r="H103" s="127"/>
      <c r="I103" s="124"/>
      <c r="J103" s="125"/>
      <c r="K103" s="120"/>
      <c r="M103" s="507"/>
      <c r="N103" s="516"/>
      <c r="O103" s="126" t="s">
        <v>74</v>
      </c>
      <c r="P103" s="127"/>
      <c r="Q103" s="127"/>
      <c r="R103" s="127"/>
      <c r="S103" s="127"/>
      <c r="T103" s="124"/>
      <c r="U103" s="125"/>
      <c r="V103" s="120"/>
    </row>
    <row r="104" spans="2:22" ht="30" customHeight="1">
      <c r="B104" s="505" t="str">
        <f>'TEAM NAMES &amp; EVENTS'!$F$15</f>
        <v>D</v>
      </c>
      <c r="C104" s="514" t="str">
        <f>'TEAM NAMES &amp; EVENTS'!$E$15</f>
        <v>St.Edwards</v>
      </c>
      <c r="D104" s="116" t="s">
        <v>72</v>
      </c>
      <c r="E104" s="117"/>
      <c r="F104" s="117"/>
      <c r="G104" s="117"/>
      <c r="H104" s="117"/>
      <c r="I104" s="117"/>
      <c r="J104" s="119"/>
      <c r="K104" s="129"/>
      <c r="M104" s="505" t="str">
        <f>'TEAM NAMES &amp; EVENTS'!$F$23</f>
        <v>L</v>
      </c>
      <c r="N104" s="514" t="str">
        <f>'TEAM NAMES &amp; EVENTS'!$E$23</f>
        <v>Hooe Primary</v>
      </c>
      <c r="O104" s="116" t="s">
        <v>72</v>
      </c>
      <c r="P104" s="117"/>
      <c r="Q104" s="117"/>
      <c r="R104" s="117"/>
      <c r="S104" s="117"/>
      <c r="T104" s="117"/>
      <c r="U104" s="119"/>
      <c r="V104" s="129"/>
    </row>
    <row r="105" spans="2:22" ht="30" customHeight="1">
      <c r="B105" s="506"/>
      <c r="C105" s="515"/>
      <c r="D105" s="121" t="s">
        <v>73</v>
      </c>
      <c r="E105" s="122"/>
      <c r="F105" s="122"/>
      <c r="G105" s="122"/>
      <c r="H105" s="122"/>
      <c r="I105" s="124"/>
      <c r="J105" s="125"/>
      <c r="K105" s="120"/>
      <c r="M105" s="506"/>
      <c r="N105" s="515"/>
      <c r="O105" s="121" t="s">
        <v>73</v>
      </c>
      <c r="P105" s="122"/>
      <c r="Q105" s="122"/>
      <c r="R105" s="122"/>
      <c r="S105" s="122"/>
      <c r="T105" s="124"/>
      <c r="U105" s="125"/>
      <c r="V105" s="120"/>
    </row>
    <row r="106" spans="2:22" ht="30" customHeight="1" thickBot="1">
      <c r="B106" s="507"/>
      <c r="C106" s="516"/>
      <c r="D106" s="126" t="s">
        <v>74</v>
      </c>
      <c r="E106" s="127"/>
      <c r="F106" s="127"/>
      <c r="G106" s="127"/>
      <c r="H106" s="127"/>
      <c r="I106" s="124"/>
      <c r="J106" s="125"/>
      <c r="K106" s="120"/>
      <c r="M106" s="507"/>
      <c r="N106" s="516"/>
      <c r="O106" s="126" t="s">
        <v>74</v>
      </c>
      <c r="P106" s="127"/>
      <c r="Q106" s="127"/>
      <c r="R106" s="127"/>
      <c r="S106" s="127"/>
      <c r="T106" s="124"/>
      <c r="U106" s="125"/>
      <c r="V106" s="120"/>
    </row>
    <row r="107" spans="2:22" ht="30" customHeight="1">
      <c r="B107" s="505" t="str">
        <f>'TEAM NAMES &amp; EVENTS'!$F$16</f>
        <v>E </v>
      </c>
      <c r="C107" s="514" t="str">
        <f>'TEAM NAMES &amp; EVENTS'!$E$16</f>
        <v>High View</v>
      </c>
      <c r="D107" s="116" t="s">
        <v>72</v>
      </c>
      <c r="E107" s="117"/>
      <c r="F107" s="117"/>
      <c r="G107" s="117"/>
      <c r="H107" s="117"/>
      <c r="I107" s="117"/>
      <c r="J107" s="119"/>
      <c r="K107" s="129"/>
      <c r="M107" s="505">
        <f>'TEAM NAMES &amp; EVENTS'!$F$24</f>
        <v>0</v>
      </c>
      <c r="N107" s="514">
        <f>'TEAM NAMES &amp; EVENTS'!$E$24</f>
        <v>0</v>
      </c>
      <c r="O107" s="116" t="s">
        <v>72</v>
      </c>
      <c r="P107" s="117"/>
      <c r="Q107" s="117"/>
      <c r="R107" s="117"/>
      <c r="S107" s="117"/>
      <c r="T107" s="117"/>
      <c r="U107" s="119"/>
      <c r="V107" s="129"/>
    </row>
    <row r="108" spans="2:22" ht="30" customHeight="1">
      <c r="B108" s="506"/>
      <c r="C108" s="515"/>
      <c r="D108" s="121" t="s">
        <v>73</v>
      </c>
      <c r="E108" s="122"/>
      <c r="F108" s="122"/>
      <c r="G108" s="122"/>
      <c r="H108" s="122"/>
      <c r="I108" s="124"/>
      <c r="J108" s="125"/>
      <c r="K108" s="120"/>
      <c r="M108" s="506"/>
      <c r="N108" s="515"/>
      <c r="O108" s="121" t="s">
        <v>73</v>
      </c>
      <c r="P108" s="122"/>
      <c r="Q108" s="122"/>
      <c r="R108" s="122"/>
      <c r="S108" s="122"/>
      <c r="T108" s="124"/>
      <c r="U108" s="125"/>
      <c r="V108" s="120"/>
    </row>
    <row r="109" spans="2:22" ht="30" customHeight="1" thickBot="1">
      <c r="B109" s="507"/>
      <c r="C109" s="516"/>
      <c r="D109" s="126" t="s">
        <v>74</v>
      </c>
      <c r="E109" s="127"/>
      <c r="F109" s="127"/>
      <c r="G109" s="127"/>
      <c r="H109" s="127"/>
      <c r="I109" s="124"/>
      <c r="J109" s="125"/>
      <c r="K109" s="120"/>
      <c r="M109" s="507"/>
      <c r="N109" s="516"/>
      <c r="O109" s="126" t="s">
        <v>74</v>
      </c>
      <c r="P109" s="127"/>
      <c r="Q109" s="127"/>
      <c r="R109" s="127"/>
      <c r="S109" s="127"/>
      <c r="T109" s="124"/>
      <c r="U109" s="125"/>
      <c r="V109" s="120"/>
    </row>
    <row r="110" spans="2:22" ht="30" customHeight="1">
      <c r="B110" s="505">
        <f>'TEAM NAMES &amp; EVENTS'!$F$17</f>
        <v>0</v>
      </c>
      <c r="C110" s="514">
        <f>'TEAM NAMES &amp; EVENTS'!$E$17</f>
        <v>0</v>
      </c>
      <c r="D110" s="116" t="s">
        <v>72</v>
      </c>
      <c r="E110" s="117"/>
      <c r="F110" s="117"/>
      <c r="G110" s="117"/>
      <c r="H110" s="117"/>
      <c r="I110" s="117"/>
      <c r="J110" s="119"/>
      <c r="K110" s="129"/>
      <c r="M110" s="505">
        <f>'TEAM NAMES &amp; EVENTS'!$F$25</f>
        <v>0</v>
      </c>
      <c r="N110" s="514">
        <f>'TEAM NAMES &amp; EVENTS'!$E$25</f>
        <v>0</v>
      </c>
      <c r="O110" s="116" t="s">
        <v>72</v>
      </c>
      <c r="P110" s="117"/>
      <c r="Q110" s="117"/>
      <c r="R110" s="117"/>
      <c r="S110" s="117"/>
      <c r="T110" s="117"/>
      <c r="U110" s="119"/>
      <c r="V110" s="129"/>
    </row>
    <row r="111" spans="2:22" ht="30" customHeight="1">
      <c r="B111" s="506"/>
      <c r="C111" s="515"/>
      <c r="D111" s="121" t="s">
        <v>73</v>
      </c>
      <c r="E111" s="122"/>
      <c r="F111" s="122"/>
      <c r="G111" s="122"/>
      <c r="H111" s="122"/>
      <c r="I111" s="124"/>
      <c r="J111" s="125"/>
      <c r="K111" s="120"/>
      <c r="M111" s="506"/>
      <c r="N111" s="515"/>
      <c r="O111" s="121" t="s">
        <v>73</v>
      </c>
      <c r="P111" s="122"/>
      <c r="Q111" s="122"/>
      <c r="R111" s="122"/>
      <c r="S111" s="122"/>
      <c r="T111" s="124"/>
      <c r="U111" s="125"/>
      <c r="V111" s="120"/>
    </row>
    <row r="112" spans="2:22" ht="30" customHeight="1" thickBot="1">
      <c r="B112" s="507"/>
      <c r="C112" s="516"/>
      <c r="D112" s="126" t="s">
        <v>74</v>
      </c>
      <c r="E112" s="127"/>
      <c r="F112" s="127"/>
      <c r="G112" s="127"/>
      <c r="H112" s="127"/>
      <c r="I112" s="124"/>
      <c r="J112" s="125"/>
      <c r="K112" s="120"/>
      <c r="M112" s="507"/>
      <c r="N112" s="516"/>
      <c r="O112" s="126" t="s">
        <v>74</v>
      </c>
      <c r="P112" s="127"/>
      <c r="Q112" s="127"/>
      <c r="R112" s="127"/>
      <c r="S112" s="127"/>
      <c r="T112" s="124"/>
      <c r="U112" s="125"/>
      <c r="V112" s="120"/>
    </row>
    <row r="113" spans="2:22" ht="30" customHeight="1">
      <c r="B113" s="505" t="str">
        <f>'TEAM NAMES &amp; EVENTS'!$F$18</f>
        <v>G </v>
      </c>
      <c r="C113" s="514" t="str">
        <f>'TEAM NAMES &amp; EVENTS'!$E$18</f>
        <v>Laira Green</v>
      </c>
      <c r="D113" s="116" t="s">
        <v>72</v>
      </c>
      <c r="E113" s="117"/>
      <c r="F113" s="117"/>
      <c r="G113" s="117"/>
      <c r="H113" s="117"/>
      <c r="I113" s="117"/>
      <c r="J113" s="119"/>
      <c r="K113" s="129"/>
      <c r="M113" s="505">
        <f>'TEAM NAMES &amp; EVENTS'!$F$26</f>
        <v>0</v>
      </c>
      <c r="N113" s="514">
        <f>'TEAM NAMES &amp; EVENTS'!$E$26</f>
        <v>0</v>
      </c>
      <c r="O113" s="116" t="s">
        <v>72</v>
      </c>
      <c r="P113" s="117"/>
      <c r="Q113" s="117"/>
      <c r="R113" s="117"/>
      <c r="S113" s="117"/>
      <c r="T113" s="117"/>
      <c r="U113" s="119"/>
      <c r="V113" s="129"/>
    </row>
    <row r="114" spans="2:22" ht="30" customHeight="1">
      <c r="B114" s="506"/>
      <c r="C114" s="515"/>
      <c r="D114" s="121" t="s">
        <v>73</v>
      </c>
      <c r="E114" s="122"/>
      <c r="F114" s="122"/>
      <c r="G114" s="122"/>
      <c r="H114" s="122"/>
      <c r="I114" s="124"/>
      <c r="J114" s="125"/>
      <c r="K114" s="120"/>
      <c r="M114" s="506"/>
      <c r="N114" s="515"/>
      <c r="O114" s="121" t="s">
        <v>73</v>
      </c>
      <c r="P114" s="122"/>
      <c r="Q114" s="122"/>
      <c r="R114" s="122"/>
      <c r="S114" s="122"/>
      <c r="T114" s="124"/>
      <c r="U114" s="125"/>
      <c r="V114" s="120"/>
    </row>
    <row r="115" spans="2:22" ht="30" customHeight="1" thickBot="1">
      <c r="B115" s="507"/>
      <c r="C115" s="516"/>
      <c r="D115" s="126" t="s">
        <v>74</v>
      </c>
      <c r="E115" s="127"/>
      <c r="F115" s="127"/>
      <c r="G115" s="127"/>
      <c r="H115" s="127"/>
      <c r="I115" s="124"/>
      <c r="J115" s="125"/>
      <c r="K115" s="120"/>
      <c r="M115" s="507"/>
      <c r="N115" s="516"/>
      <c r="O115" s="126" t="s">
        <v>74</v>
      </c>
      <c r="P115" s="127"/>
      <c r="Q115" s="127"/>
      <c r="R115" s="127"/>
      <c r="S115" s="127"/>
      <c r="T115" s="124"/>
      <c r="U115" s="125"/>
      <c r="V115" s="120"/>
    </row>
    <row r="116" spans="2:22" ht="30" customHeight="1">
      <c r="B116" s="505" t="str">
        <f>'TEAM NAMES &amp; EVENTS'!$F$19</f>
        <v>H</v>
      </c>
      <c r="C116" s="514" t="str">
        <f>'TEAM NAMES &amp; EVENTS'!$E$19</f>
        <v>Goosewell</v>
      </c>
      <c r="D116" s="116" t="s">
        <v>72</v>
      </c>
      <c r="E116" s="117"/>
      <c r="F116" s="117"/>
      <c r="G116" s="117"/>
      <c r="H116" s="117"/>
      <c r="I116" s="117"/>
      <c r="J116" s="119"/>
      <c r="K116" s="129"/>
      <c r="M116" s="505">
        <f>'TEAM NAMES &amp; EVENTS'!$F$27</f>
        <v>0</v>
      </c>
      <c r="N116" s="514">
        <f>'TEAM NAMES &amp; EVENTS'!$E$27</f>
        <v>0</v>
      </c>
      <c r="O116" s="116" t="s">
        <v>72</v>
      </c>
      <c r="P116" s="117"/>
      <c r="Q116" s="117"/>
      <c r="R116" s="117"/>
      <c r="S116" s="117"/>
      <c r="T116" s="117"/>
      <c r="U116" s="119"/>
      <c r="V116" s="129"/>
    </row>
    <row r="117" spans="2:22" ht="30" customHeight="1">
      <c r="B117" s="506"/>
      <c r="C117" s="515"/>
      <c r="D117" s="121" t="s">
        <v>73</v>
      </c>
      <c r="E117" s="122"/>
      <c r="F117" s="122"/>
      <c r="G117" s="122"/>
      <c r="H117" s="122"/>
      <c r="I117" s="124"/>
      <c r="J117" s="125"/>
      <c r="K117" s="120"/>
      <c r="M117" s="506"/>
      <c r="N117" s="515"/>
      <c r="O117" s="121" t="s">
        <v>73</v>
      </c>
      <c r="P117" s="122"/>
      <c r="Q117" s="122"/>
      <c r="R117" s="122"/>
      <c r="S117" s="122"/>
      <c r="T117" s="124"/>
      <c r="U117" s="125"/>
      <c r="V117" s="120"/>
    </row>
    <row r="118" spans="2:22" ht="30" customHeight="1" thickBot="1">
      <c r="B118" s="507"/>
      <c r="C118" s="516"/>
      <c r="D118" s="126" t="s">
        <v>74</v>
      </c>
      <c r="E118" s="127"/>
      <c r="F118" s="127"/>
      <c r="G118" s="127"/>
      <c r="H118" s="127"/>
      <c r="I118" s="160"/>
      <c r="J118" s="161"/>
      <c r="K118" s="162"/>
      <c r="M118" s="507"/>
      <c r="N118" s="516"/>
      <c r="O118" s="126" t="s">
        <v>74</v>
      </c>
      <c r="P118" s="127"/>
      <c r="Q118" s="127"/>
      <c r="R118" s="127"/>
      <c r="S118" s="127"/>
      <c r="T118" s="160"/>
      <c r="U118" s="161"/>
      <c r="V118" s="162"/>
    </row>
    <row r="121" spans="2:22" ht="27">
      <c r="B121" s="112" t="s">
        <v>83</v>
      </c>
      <c r="C121" s="112"/>
      <c r="D121" s="113"/>
      <c r="E121" s="113"/>
      <c r="F121" s="113"/>
      <c r="G121" s="113"/>
      <c r="H121" s="113"/>
      <c r="I121" s="113"/>
      <c r="J121" s="113"/>
      <c r="K121" s="113"/>
      <c r="M121" s="112" t="s">
        <v>83</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08" t="s">
        <v>8</v>
      </c>
      <c r="C123" s="517" t="s">
        <v>9</v>
      </c>
      <c r="D123" s="510" t="s">
        <v>68</v>
      </c>
      <c r="E123" s="510" t="s">
        <v>69</v>
      </c>
      <c r="F123" s="510"/>
      <c r="G123" s="510"/>
      <c r="H123" s="512" t="s">
        <v>70</v>
      </c>
      <c r="I123" s="512" t="s">
        <v>71</v>
      </c>
      <c r="J123" s="521" t="s">
        <v>26</v>
      </c>
      <c r="K123" s="519" t="s">
        <v>27</v>
      </c>
      <c r="M123" s="508" t="s">
        <v>8</v>
      </c>
      <c r="N123" s="517" t="s">
        <v>9</v>
      </c>
      <c r="O123" s="510" t="s">
        <v>68</v>
      </c>
      <c r="P123" s="510" t="s">
        <v>69</v>
      </c>
      <c r="Q123" s="510"/>
      <c r="R123" s="510"/>
      <c r="S123" s="512" t="s">
        <v>70</v>
      </c>
      <c r="T123" s="512" t="s">
        <v>71</v>
      </c>
      <c r="U123" s="521" t="s">
        <v>26</v>
      </c>
      <c r="V123" s="519" t="s">
        <v>27</v>
      </c>
    </row>
    <row r="124" spans="2:22" ht="30" customHeight="1" thickBot="1">
      <c r="B124" s="509"/>
      <c r="C124" s="518"/>
      <c r="D124" s="511"/>
      <c r="E124" s="133">
        <v>1</v>
      </c>
      <c r="F124" s="134">
        <v>2</v>
      </c>
      <c r="G124" s="134">
        <v>3</v>
      </c>
      <c r="H124" s="513"/>
      <c r="I124" s="513"/>
      <c r="J124" s="522"/>
      <c r="K124" s="520"/>
      <c r="M124" s="509"/>
      <c r="N124" s="518"/>
      <c r="O124" s="511"/>
      <c r="P124" s="133">
        <v>1</v>
      </c>
      <c r="Q124" s="134">
        <v>2</v>
      </c>
      <c r="R124" s="134">
        <v>3</v>
      </c>
      <c r="S124" s="513"/>
      <c r="T124" s="513"/>
      <c r="U124" s="522"/>
      <c r="V124" s="520"/>
    </row>
    <row r="125" spans="2:22" ht="30" customHeight="1">
      <c r="B125" s="505" t="str">
        <f>'TEAM NAMES &amp; EVENTS'!$F$12</f>
        <v>A</v>
      </c>
      <c r="C125" s="514" t="str">
        <f>'TEAM NAMES &amp; EVENTS'!$E$12</f>
        <v>Marine Academy Plymouth</v>
      </c>
      <c r="D125" s="116" t="s">
        <v>72</v>
      </c>
      <c r="E125" s="117"/>
      <c r="F125" s="117"/>
      <c r="G125" s="117"/>
      <c r="H125" s="117"/>
      <c r="I125" s="117"/>
      <c r="J125" s="119"/>
      <c r="K125" s="120"/>
      <c r="M125" s="505" t="str">
        <f>'TEAM NAMES &amp; EVENTS'!$F$20</f>
        <v>I</v>
      </c>
      <c r="N125" s="514" t="str">
        <f>'TEAM NAMES &amp; EVENTS'!$E$20</f>
        <v>St Peters RC</v>
      </c>
      <c r="O125" s="116" t="s">
        <v>72</v>
      </c>
      <c r="P125" s="117"/>
      <c r="Q125" s="117"/>
      <c r="R125" s="117"/>
      <c r="S125" s="117"/>
      <c r="T125" s="117"/>
      <c r="U125" s="119"/>
      <c r="V125" s="120"/>
    </row>
    <row r="126" spans="2:22" ht="30" customHeight="1">
      <c r="B126" s="506"/>
      <c r="C126" s="515"/>
      <c r="D126" s="121" t="s">
        <v>73</v>
      </c>
      <c r="E126" s="122"/>
      <c r="F126" s="122"/>
      <c r="G126" s="122"/>
      <c r="H126" s="122"/>
      <c r="I126" s="124"/>
      <c r="J126" s="125"/>
      <c r="K126" s="120"/>
      <c r="M126" s="506"/>
      <c r="N126" s="515"/>
      <c r="O126" s="121" t="s">
        <v>73</v>
      </c>
      <c r="P126" s="122"/>
      <c r="Q126" s="122"/>
      <c r="R126" s="122"/>
      <c r="S126" s="122"/>
      <c r="T126" s="124"/>
      <c r="U126" s="125"/>
      <c r="V126" s="120"/>
    </row>
    <row r="127" spans="2:22" ht="30" customHeight="1" thickBot="1">
      <c r="B127" s="507"/>
      <c r="C127" s="516"/>
      <c r="D127" s="126" t="s">
        <v>74</v>
      </c>
      <c r="E127" s="127"/>
      <c r="F127" s="127"/>
      <c r="G127" s="127"/>
      <c r="H127" s="127"/>
      <c r="I127" s="124"/>
      <c r="J127" s="125"/>
      <c r="K127" s="120"/>
      <c r="M127" s="507"/>
      <c r="N127" s="516"/>
      <c r="O127" s="126" t="s">
        <v>74</v>
      </c>
      <c r="P127" s="127"/>
      <c r="Q127" s="127"/>
      <c r="R127" s="127"/>
      <c r="S127" s="127"/>
      <c r="T127" s="124"/>
      <c r="U127" s="125"/>
      <c r="V127" s="120"/>
    </row>
    <row r="128" spans="2:22" ht="30" customHeight="1">
      <c r="B128" s="505" t="str">
        <f>'TEAM NAMES &amp; EVENTS'!$F$13</f>
        <v>B</v>
      </c>
      <c r="C128" s="514" t="str">
        <f>'TEAM NAMES &amp; EVENTS'!$E$13</f>
        <v>Stuart Road </v>
      </c>
      <c r="D128" s="116" t="s">
        <v>72</v>
      </c>
      <c r="E128" s="117"/>
      <c r="F128" s="117"/>
      <c r="G128" s="117"/>
      <c r="H128" s="117"/>
      <c r="I128" s="117"/>
      <c r="J128" s="119"/>
      <c r="K128" s="129"/>
      <c r="M128" s="505" t="str">
        <f>'TEAM NAMES &amp; EVENTS'!$F$21</f>
        <v>J</v>
      </c>
      <c r="N128" s="514" t="str">
        <f>'TEAM NAMES &amp; EVENTS'!$E$21</f>
        <v>Mount Street</v>
      </c>
      <c r="O128" s="116" t="s">
        <v>72</v>
      </c>
      <c r="P128" s="117"/>
      <c r="Q128" s="117"/>
      <c r="R128" s="117"/>
      <c r="S128" s="117"/>
      <c r="T128" s="117"/>
      <c r="U128" s="119"/>
      <c r="V128" s="129"/>
    </row>
    <row r="129" spans="2:22" ht="30" customHeight="1">
      <c r="B129" s="506"/>
      <c r="C129" s="515"/>
      <c r="D129" s="121" t="s">
        <v>73</v>
      </c>
      <c r="E129" s="122"/>
      <c r="F129" s="122"/>
      <c r="G129" s="122"/>
      <c r="H129" s="122"/>
      <c r="I129" s="124"/>
      <c r="J129" s="125"/>
      <c r="K129" s="120"/>
      <c r="M129" s="506"/>
      <c r="N129" s="515"/>
      <c r="O129" s="121" t="s">
        <v>73</v>
      </c>
      <c r="P129" s="122"/>
      <c r="Q129" s="122"/>
      <c r="R129" s="122"/>
      <c r="S129" s="122"/>
      <c r="T129" s="124"/>
      <c r="U129" s="125"/>
      <c r="V129" s="120"/>
    </row>
    <row r="130" spans="2:22" ht="30" customHeight="1" thickBot="1">
      <c r="B130" s="507"/>
      <c r="C130" s="516"/>
      <c r="D130" s="126" t="s">
        <v>74</v>
      </c>
      <c r="E130" s="127"/>
      <c r="F130" s="127"/>
      <c r="G130" s="127"/>
      <c r="H130" s="127"/>
      <c r="I130" s="124"/>
      <c r="J130" s="125"/>
      <c r="K130" s="120"/>
      <c r="M130" s="507"/>
      <c r="N130" s="516"/>
      <c r="O130" s="126" t="s">
        <v>74</v>
      </c>
      <c r="P130" s="127"/>
      <c r="Q130" s="127"/>
      <c r="R130" s="127"/>
      <c r="S130" s="127"/>
      <c r="T130" s="124"/>
      <c r="U130" s="125"/>
      <c r="V130" s="120"/>
    </row>
    <row r="131" spans="2:22" ht="30" customHeight="1">
      <c r="B131" s="505" t="str">
        <f>'TEAM NAMES &amp; EVENTS'!$F$14</f>
        <v>C </v>
      </c>
      <c r="C131" s="514" t="str">
        <f>'TEAM NAMES &amp; EVENTS'!$E$14</f>
        <v>Stoke Damerel</v>
      </c>
      <c r="D131" s="116" t="s">
        <v>72</v>
      </c>
      <c r="E131" s="117"/>
      <c r="F131" s="117"/>
      <c r="G131" s="117"/>
      <c r="H131" s="117"/>
      <c r="I131" s="117"/>
      <c r="J131" s="119"/>
      <c r="K131" s="129"/>
      <c r="M131" s="505">
        <f>'TEAM NAMES &amp; EVENTS'!$F$22</f>
        <v>0</v>
      </c>
      <c r="N131" s="514">
        <f>'TEAM NAMES &amp; EVENTS'!$E$22</f>
        <v>0</v>
      </c>
      <c r="O131" s="116" t="s">
        <v>72</v>
      </c>
      <c r="P131" s="117"/>
      <c r="Q131" s="117"/>
      <c r="R131" s="117"/>
      <c r="S131" s="117"/>
      <c r="T131" s="117"/>
      <c r="U131" s="119"/>
      <c r="V131" s="129"/>
    </row>
    <row r="132" spans="2:22" ht="30" customHeight="1">
      <c r="B132" s="506"/>
      <c r="C132" s="515"/>
      <c r="D132" s="121" t="s">
        <v>73</v>
      </c>
      <c r="E132" s="122"/>
      <c r="F132" s="122"/>
      <c r="G132" s="122"/>
      <c r="H132" s="122"/>
      <c r="I132" s="124"/>
      <c r="J132" s="125"/>
      <c r="K132" s="120"/>
      <c r="M132" s="506"/>
      <c r="N132" s="515"/>
      <c r="O132" s="121" t="s">
        <v>73</v>
      </c>
      <c r="P132" s="122"/>
      <c r="Q132" s="122"/>
      <c r="R132" s="122"/>
      <c r="S132" s="122"/>
      <c r="T132" s="124"/>
      <c r="U132" s="125"/>
      <c r="V132" s="120"/>
    </row>
    <row r="133" spans="2:22" ht="30" customHeight="1" thickBot="1">
      <c r="B133" s="507"/>
      <c r="C133" s="516"/>
      <c r="D133" s="126" t="s">
        <v>74</v>
      </c>
      <c r="E133" s="127"/>
      <c r="F133" s="127"/>
      <c r="G133" s="127"/>
      <c r="H133" s="127"/>
      <c r="I133" s="124"/>
      <c r="J133" s="125"/>
      <c r="K133" s="120"/>
      <c r="M133" s="507"/>
      <c r="N133" s="516"/>
      <c r="O133" s="126" t="s">
        <v>74</v>
      </c>
      <c r="P133" s="127"/>
      <c r="Q133" s="127"/>
      <c r="R133" s="127"/>
      <c r="S133" s="127"/>
      <c r="T133" s="124"/>
      <c r="U133" s="125"/>
      <c r="V133" s="120"/>
    </row>
    <row r="134" spans="2:22" ht="30" customHeight="1">
      <c r="B134" s="505" t="str">
        <f>'TEAM NAMES &amp; EVENTS'!$F$15</f>
        <v>D</v>
      </c>
      <c r="C134" s="514" t="str">
        <f>'TEAM NAMES &amp; EVENTS'!$E$15</f>
        <v>St.Edwards</v>
      </c>
      <c r="D134" s="116" t="s">
        <v>72</v>
      </c>
      <c r="E134" s="117"/>
      <c r="F134" s="117"/>
      <c r="G134" s="117"/>
      <c r="H134" s="117"/>
      <c r="I134" s="117"/>
      <c r="J134" s="119"/>
      <c r="K134" s="129"/>
      <c r="M134" s="505" t="str">
        <f>'TEAM NAMES &amp; EVENTS'!$F$23</f>
        <v>L</v>
      </c>
      <c r="N134" s="514" t="str">
        <f>'TEAM NAMES &amp; EVENTS'!$E$23</f>
        <v>Hooe Primary</v>
      </c>
      <c r="O134" s="116" t="s">
        <v>72</v>
      </c>
      <c r="P134" s="117"/>
      <c r="Q134" s="117"/>
      <c r="R134" s="117"/>
      <c r="S134" s="117"/>
      <c r="T134" s="117"/>
      <c r="U134" s="119"/>
      <c r="V134" s="129"/>
    </row>
    <row r="135" spans="2:22" ht="30" customHeight="1">
      <c r="B135" s="506"/>
      <c r="C135" s="515"/>
      <c r="D135" s="121" t="s">
        <v>73</v>
      </c>
      <c r="E135" s="122"/>
      <c r="F135" s="122"/>
      <c r="G135" s="122"/>
      <c r="H135" s="122"/>
      <c r="I135" s="124"/>
      <c r="J135" s="125"/>
      <c r="K135" s="120"/>
      <c r="M135" s="506"/>
      <c r="N135" s="515"/>
      <c r="O135" s="121" t="s">
        <v>73</v>
      </c>
      <c r="P135" s="122"/>
      <c r="Q135" s="122"/>
      <c r="R135" s="122"/>
      <c r="S135" s="122"/>
      <c r="T135" s="124"/>
      <c r="U135" s="125"/>
      <c r="V135" s="120"/>
    </row>
    <row r="136" spans="2:22" ht="30" customHeight="1" thickBot="1">
      <c r="B136" s="507"/>
      <c r="C136" s="516"/>
      <c r="D136" s="126" t="s">
        <v>74</v>
      </c>
      <c r="E136" s="127"/>
      <c r="F136" s="127"/>
      <c r="G136" s="127"/>
      <c r="H136" s="127"/>
      <c r="I136" s="124"/>
      <c r="J136" s="125"/>
      <c r="K136" s="120"/>
      <c r="M136" s="507"/>
      <c r="N136" s="516"/>
      <c r="O136" s="126" t="s">
        <v>74</v>
      </c>
      <c r="P136" s="127"/>
      <c r="Q136" s="127"/>
      <c r="R136" s="127"/>
      <c r="S136" s="127"/>
      <c r="T136" s="124"/>
      <c r="U136" s="125"/>
      <c r="V136" s="120"/>
    </row>
    <row r="137" spans="2:22" ht="30" customHeight="1">
      <c r="B137" s="505" t="str">
        <f>'TEAM NAMES &amp; EVENTS'!$F$16</f>
        <v>E </v>
      </c>
      <c r="C137" s="514" t="str">
        <f>'TEAM NAMES &amp; EVENTS'!$E$16</f>
        <v>High View</v>
      </c>
      <c r="D137" s="116" t="s">
        <v>72</v>
      </c>
      <c r="E137" s="117"/>
      <c r="F137" s="117"/>
      <c r="G137" s="117"/>
      <c r="H137" s="117"/>
      <c r="I137" s="117"/>
      <c r="J137" s="119"/>
      <c r="K137" s="129"/>
      <c r="M137" s="505">
        <f>'TEAM NAMES &amp; EVENTS'!$F$24</f>
        <v>0</v>
      </c>
      <c r="N137" s="514">
        <f>'TEAM NAMES &amp; EVENTS'!$E$24</f>
        <v>0</v>
      </c>
      <c r="O137" s="116" t="s">
        <v>72</v>
      </c>
      <c r="P137" s="117"/>
      <c r="Q137" s="117"/>
      <c r="R137" s="117"/>
      <c r="S137" s="117"/>
      <c r="T137" s="117"/>
      <c r="U137" s="119"/>
      <c r="V137" s="129"/>
    </row>
    <row r="138" spans="2:22" ht="30" customHeight="1">
      <c r="B138" s="506"/>
      <c r="C138" s="515"/>
      <c r="D138" s="121" t="s">
        <v>73</v>
      </c>
      <c r="E138" s="122"/>
      <c r="F138" s="122"/>
      <c r="G138" s="122"/>
      <c r="H138" s="122"/>
      <c r="I138" s="124"/>
      <c r="J138" s="125"/>
      <c r="K138" s="120"/>
      <c r="M138" s="506"/>
      <c r="N138" s="515"/>
      <c r="O138" s="121" t="s">
        <v>73</v>
      </c>
      <c r="P138" s="122"/>
      <c r="Q138" s="122"/>
      <c r="R138" s="122"/>
      <c r="S138" s="122"/>
      <c r="T138" s="124"/>
      <c r="U138" s="125"/>
      <c r="V138" s="120"/>
    </row>
    <row r="139" spans="2:22" ht="30" customHeight="1" thickBot="1">
      <c r="B139" s="507"/>
      <c r="C139" s="516"/>
      <c r="D139" s="126" t="s">
        <v>74</v>
      </c>
      <c r="E139" s="127"/>
      <c r="F139" s="127"/>
      <c r="G139" s="127"/>
      <c r="H139" s="127"/>
      <c r="I139" s="124"/>
      <c r="J139" s="125"/>
      <c r="K139" s="120"/>
      <c r="M139" s="507"/>
      <c r="N139" s="516"/>
      <c r="O139" s="126" t="s">
        <v>74</v>
      </c>
      <c r="P139" s="127"/>
      <c r="Q139" s="127"/>
      <c r="R139" s="127"/>
      <c r="S139" s="127"/>
      <c r="T139" s="124"/>
      <c r="U139" s="125"/>
      <c r="V139" s="120"/>
    </row>
    <row r="140" spans="2:22" ht="30" customHeight="1">
      <c r="B140" s="505">
        <f>'TEAM NAMES &amp; EVENTS'!$F$17</f>
        <v>0</v>
      </c>
      <c r="C140" s="514">
        <f>'TEAM NAMES &amp; EVENTS'!$E$17</f>
        <v>0</v>
      </c>
      <c r="D140" s="116" t="s">
        <v>72</v>
      </c>
      <c r="E140" s="117"/>
      <c r="F140" s="117"/>
      <c r="G140" s="117"/>
      <c r="H140" s="117"/>
      <c r="I140" s="117"/>
      <c r="J140" s="119"/>
      <c r="K140" s="129"/>
      <c r="M140" s="505">
        <f>'TEAM NAMES &amp; EVENTS'!$F$25</f>
        <v>0</v>
      </c>
      <c r="N140" s="514">
        <f>'TEAM NAMES &amp; EVENTS'!$E$25</f>
        <v>0</v>
      </c>
      <c r="O140" s="116" t="s">
        <v>72</v>
      </c>
      <c r="P140" s="117"/>
      <c r="Q140" s="117"/>
      <c r="R140" s="117"/>
      <c r="S140" s="117"/>
      <c r="T140" s="117"/>
      <c r="U140" s="119"/>
      <c r="V140" s="129"/>
    </row>
    <row r="141" spans="2:22" ht="30" customHeight="1">
      <c r="B141" s="506"/>
      <c r="C141" s="515"/>
      <c r="D141" s="121" t="s">
        <v>73</v>
      </c>
      <c r="E141" s="122"/>
      <c r="F141" s="122"/>
      <c r="G141" s="122"/>
      <c r="H141" s="122"/>
      <c r="I141" s="124"/>
      <c r="J141" s="125"/>
      <c r="K141" s="120"/>
      <c r="M141" s="506"/>
      <c r="N141" s="515"/>
      <c r="O141" s="121" t="s">
        <v>73</v>
      </c>
      <c r="P141" s="122"/>
      <c r="Q141" s="122"/>
      <c r="R141" s="122"/>
      <c r="S141" s="122"/>
      <c r="T141" s="124"/>
      <c r="U141" s="125"/>
      <c r="V141" s="120"/>
    </row>
    <row r="142" spans="2:22" ht="30" customHeight="1" thickBot="1">
      <c r="B142" s="507"/>
      <c r="C142" s="516"/>
      <c r="D142" s="126" t="s">
        <v>74</v>
      </c>
      <c r="E142" s="127"/>
      <c r="F142" s="127"/>
      <c r="G142" s="127"/>
      <c r="H142" s="127"/>
      <c r="I142" s="124"/>
      <c r="J142" s="125"/>
      <c r="K142" s="120"/>
      <c r="M142" s="507"/>
      <c r="N142" s="516"/>
      <c r="O142" s="126" t="s">
        <v>74</v>
      </c>
      <c r="P142" s="127"/>
      <c r="Q142" s="127"/>
      <c r="R142" s="127"/>
      <c r="S142" s="127"/>
      <c r="T142" s="124"/>
      <c r="U142" s="125"/>
      <c r="V142" s="120"/>
    </row>
    <row r="143" spans="2:22" ht="30" customHeight="1">
      <c r="B143" s="505" t="str">
        <f>'TEAM NAMES &amp; EVENTS'!$F$18</f>
        <v>G </v>
      </c>
      <c r="C143" s="514" t="str">
        <f>'TEAM NAMES &amp; EVENTS'!$E$18</f>
        <v>Laira Green</v>
      </c>
      <c r="D143" s="116" t="s">
        <v>72</v>
      </c>
      <c r="E143" s="117"/>
      <c r="F143" s="117"/>
      <c r="G143" s="117"/>
      <c r="H143" s="117"/>
      <c r="I143" s="117"/>
      <c r="J143" s="119"/>
      <c r="K143" s="129"/>
      <c r="M143" s="505">
        <f>'TEAM NAMES &amp; EVENTS'!$F$26</f>
        <v>0</v>
      </c>
      <c r="N143" s="514">
        <f>'TEAM NAMES &amp; EVENTS'!$E$26</f>
        <v>0</v>
      </c>
      <c r="O143" s="116" t="s">
        <v>72</v>
      </c>
      <c r="P143" s="117"/>
      <c r="Q143" s="117"/>
      <c r="R143" s="117"/>
      <c r="S143" s="117"/>
      <c r="T143" s="117"/>
      <c r="U143" s="119"/>
      <c r="V143" s="129"/>
    </row>
    <row r="144" spans="2:22" ht="30" customHeight="1">
      <c r="B144" s="506"/>
      <c r="C144" s="515"/>
      <c r="D144" s="121" t="s">
        <v>73</v>
      </c>
      <c r="E144" s="122"/>
      <c r="F144" s="122"/>
      <c r="G144" s="122"/>
      <c r="H144" s="122"/>
      <c r="I144" s="124"/>
      <c r="J144" s="125"/>
      <c r="K144" s="120"/>
      <c r="M144" s="506"/>
      <c r="N144" s="515"/>
      <c r="O144" s="121" t="s">
        <v>73</v>
      </c>
      <c r="P144" s="122"/>
      <c r="Q144" s="122"/>
      <c r="R144" s="122"/>
      <c r="S144" s="122"/>
      <c r="T144" s="124"/>
      <c r="U144" s="125"/>
      <c r="V144" s="120"/>
    </row>
    <row r="145" spans="2:22" ht="30" customHeight="1" thickBot="1">
      <c r="B145" s="507"/>
      <c r="C145" s="516"/>
      <c r="D145" s="126" t="s">
        <v>74</v>
      </c>
      <c r="E145" s="127"/>
      <c r="F145" s="127"/>
      <c r="G145" s="127"/>
      <c r="H145" s="127"/>
      <c r="I145" s="124"/>
      <c r="J145" s="125"/>
      <c r="K145" s="120"/>
      <c r="M145" s="507"/>
      <c r="N145" s="516"/>
      <c r="O145" s="126" t="s">
        <v>74</v>
      </c>
      <c r="P145" s="127"/>
      <c r="Q145" s="127"/>
      <c r="R145" s="127"/>
      <c r="S145" s="127"/>
      <c r="T145" s="124"/>
      <c r="U145" s="125"/>
      <c r="V145" s="120"/>
    </row>
    <row r="146" spans="2:22" ht="30" customHeight="1">
      <c r="B146" s="505" t="str">
        <f>'TEAM NAMES &amp; EVENTS'!$F$19</f>
        <v>H</v>
      </c>
      <c r="C146" s="514" t="str">
        <f>'TEAM NAMES &amp; EVENTS'!$E$19</f>
        <v>Goosewell</v>
      </c>
      <c r="D146" s="116" t="s">
        <v>72</v>
      </c>
      <c r="E146" s="117"/>
      <c r="F146" s="117"/>
      <c r="G146" s="117"/>
      <c r="H146" s="117"/>
      <c r="I146" s="117"/>
      <c r="J146" s="119"/>
      <c r="K146" s="129"/>
      <c r="M146" s="505">
        <f>'TEAM NAMES &amp; EVENTS'!$F$27</f>
        <v>0</v>
      </c>
      <c r="N146" s="514">
        <f>'TEAM NAMES &amp; EVENTS'!$E$27</f>
        <v>0</v>
      </c>
      <c r="O146" s="116" t="s">
        <v>72</v>
      </c>
      <c r="P146" s="117"/>
      <c r="Q146" s="117"/>
      <c r="R146" s="117"/>
      <c r="S146" s="117"/>
      <c r="T146" s="117"/>
      <c r="U146" s="119"/>
      <c r="V146" s="129"/>
    </row>
    <row r="147" spans="2:22" ht="30" customHeight="1">
      <c r="B147" s="506"/>
      <c r="C147" s="515"/>
      <c r="D147" s="121" t="s">
        <v>73</v>
      </c>
      <c r="E147" s="122"/>
      <c r="F147" s="122"/>
      <c r="G147" s="122"/>
      <c r="H147" s="122"/>
      <c r="I147" s="124"/>
      <c r="J147" s="125"/>
      <c r="K147" s="120"/>
      <c r="M147" s="506"/>
      <c r="N147" s="515"/>
      <c r="O147" s="121" t="s">
        <v>73</v>
      </c>
      <c r="P147" s="122"/>
      <c r="Q147" s="122"/>
      <c r="R147" s="122"/>
      <c r="S147" s="122"/>
      <c r="T147" s="124"/>
      <c r="U147" s="125"/>
      <c r="V147" s="120"/>
    </row>
    <row r="148" spans="2:22" ht="30" customHeight="1" thickBot="1">
      <c r="B148" s="507"/>
      <c r="C148" s="516"/>
      <c r="D148" s="126" t="s">
        <v>74</v>
      </c>
      <c r="E148" s="127"/>
      <c r="F148" s="127"/>
      <c r="G148" s="127"/>
      <c r="H148" s="127"/>
      <c r="I148" s="160"/>
      <c r="J148" s="161"/>
      <c r="K148" s="162"/>
      <c r="M148" s="507"/>
      <c r="N148" s="516"/>
      <c r="O148" s="126" t="s">
        <v>74</v>
      </c>
      <c r="P148" s="127"/>
      <c r="Q148" s="127"/>
      <c r="R148" s="127"/>
      <c r="S148" s="127"/>
      <c r="T148" s="160"/>
      <c r="U148" s="161"/>
      <c r="V148" s="162"/>
    </row>
    <row r="151" spans="2:22" ht="27">
      <c r="B151" s="112" t="s">
        <v>85</v>
      </c>
      <c r="C151" s="112"/>
      <c r="D151" s="113"/>
      <c r="E151" s="113"/>
      <c r="F151" s="113"/>
      <c r="G151" s="113"/>
      <c r="H151" s="113"/>
      <c r="I151" s="113"/>
      <c r="J151" s="113"/>
      <c r="K151" s="113"/>
      <c r="M151" s="112" t="s">
        <v>85</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08" t="s">
        <v>8</v>
      </c>
      <c r="C153" s="517" t="s">
        <v>9</v>
      </c>
      <c r="D153" s="510" t="s">
        <v>68</v>
      </c>
      <c r="E153" s="510" t="s">
        <v>69</v>
      </c>
      <c r="F153" s="510"/>
      <c r="G153" s="510"/>
      <c r="H153" s="512" t="s">
        <v>70</v>
      </c>
      <c r="I153" s="512" t="s">
        <v>71</v>
      </c>
      <c r="J153" s="521" t="s">
        <v>26</v>
      </c>
      <c r="K153" s="519" t="s">
        <v>27</v>
      </c>
      <c r="M153" s="508" t="s">
        <v>8</v>
      </c>
      <c r="N153" s="517" t="s">
        <v>9</v>
      </c>
      <c r="O153" s="510" t="s">
        <v>68</v>
      </c>
      <c r="P153" s="510" t="s">
        <v>69</v>
      </c>
      <c r="Q153" s="510"/>
      <c r="R153" s="510"/>
      <c r="S153" s="512" t="s">
        <v>70</v>
      </c>
      <c r="T153" s="512" t="s">
        <v>71</v>
      </c>
      <c r="U153" s="521" t="s">
        <v>26</v>
      </c>
      <c r="V153" s="519" t="s">
        <v>27</v>
      </c>
    </row>
    <row r="154" spans="2:22" ht="30" customHeight="1" thickBot="1">
      <c r="B154" s="509"/>
      <c r="C154" s="518"/>
      <c r="D154" s="511"/>
      <c r="E154" s="133">
        <v>1</v>
      </c>
      <c r="F154" s="134">
        <v>2</v>
      </c>
      <c r="G154" s="134">
        <v>3</v>
      </c>
      <c r="H154" s="513"/>
      <c r="I154" s="513"/>
      <c r="J154" s="522"/>
      <c r="K154" s="520"/>
      <c r="M154" s="509"/>
      <c r="N154" s="518"/>
      <c r="O154" s="511"/>
      <c r="P154" s="133">
        <v>1</v>
      </c>
      <c r="Q154" s="134">
        <v>2</v>
      </c>
      <c r="R154" s="134">
        <v>3</v>
      </c>
      <c r="S154" s="513"/>
      <c r="T154" s="513"/>
      <c r="U154" s="522"/>
      <c r="V154" s="520"/>
    </row>
    <row r="155" spans="2:22" ht="30" customHeight="1">
      <c r="B155" s="505" t="str">
        <f>'TEAM NAMES &amp; EVENTS'!$F$12</f>
        <v>A</v>
      </c>
      <c r="C155" s="514" t="str">
        <f>'TEAM NAMES &amp; EVENTS'!$E$12</f>
        <v>Marine Academy Plymouth</v>
      </c>
      <c r="D155" s="116" t="s">
        <v>72</v>
      </c>
      <c r="E155" s="117"/>
      <c r="F155" s="117"/>
      <c r="G155" s="117"/>
      <c r="H155" s="117"/>
      <c r="I155" s="117"/>
      <c r="J155" s="119"/>
      <c r="K155" s="120"/>
      <c r="M155" s="505" t="str">
        <f>'TEAM NAMES &amp; EVENTS'!$F$20</f>
        <v>I</v>
      </c>
      <c r="N155" s="514" t="str">
        <f>'TEAM NAMES &amp; EVENTS'!$E$20</f>
        <v>St Peters RC</v>
      </c>
      <c r="O155" s="116" t="s">
        <v>72</v>
      </c>
      <c r="P155" s="117"/>
      <c r="Q155" s="117"/>
      <c r="R155" s="117"/>
      <c r="S155" s="117"/>
      <c r="T155" s="117"/>
      <c r="U155" s="119"/>
      <c r="V155" s="120"/>
    </row>
    <row r="156" spans="2:22" ht="30" customHeight="1">
      <c r="B156" s="506"/>
      <c r="C156" s="515"/>
      <c r="D156" s="121" t="s">
        <v>73</v>
      </c>
      <c r="E156" s="122"/>
      <c r="F156" s="122"/>
      <c r="G156" s="122"/>
      <c r="H156" s="122"/>
      <c r="I156" s="124"/>
      <c r="J156" s="125"/>
      <c r="K156" s="120"/>
      <c r="M156" s="506"/>
      <c r="N156" s="515"/>
      <c r="O156" s="121" t="s">
        <v>73</v>
      </c>
      <c r="P156" s="122"/>
      <c r="Q156" s="122"/>
      <c r="R156" s="122"/>
      <c r="S156" s="122"/>
      <c r="T156" s="124"/>
      <c r="U156" s="125"/>
      <c r="V156" s="120"/>
    </row>
    <row r="157" spans="2:22" ht="30" customHeight="1" thickBot="1">
      <c r="B157" s="507"/>
      <c r="C157" s="516"/>
      <c r="D157" s="126" t="s">
        <v>74</v>
      </c>
      <c r="E157" s="127"/>
      <c r="F157" s="127"/>
      <c r="G157" s="127"/>
      <c r="H157" s="127"/>
      <c r="I157" s="124"/>
      <c r="J157" s="125"/>
      <c r="K157" s="120"/>
      <c r="M157" s="507"/>
      <c r="N157" s="516"/>
      <c r="O157" s="126" t="s">
        <v>74</v>
      </c>
      <c r="P157" s="127"/>
      <c r="Q157" s="127"/>
      <c r="R157" s="127"/>
      <c r="S157" s="127"/>
      <c r="T157" s="124"/>
      <c r="U157" s="125"/>
      <c r="V157" s="120"/>
    </row>
    <row r="158" spans="2:22" ht="30" customHeight="1">
      <c r="B158" s="505" t="str">
        <f>'TEAM NAMES &amp; EVENTS'!$F$13</f>
        <v>B</v>
      </c>
      <c r="C158" s="514" t="str">
        <f>'TEAM NAMES &amp; EVENTS'!$E$13</f>
        <v>Stuart Road </v>
      </c>
      <c r="D158" s="116" t="s">
        <v>72</v>
      </c>
      <c r="E158" s="117"/>
      <c r="F158" s="117"/>
      <c r="G158" s="117"/>
      <c r="H158" s="117"/>
      <c r="I158" s="117"/>
      <c r="J158" s="119"/>
      <c r="K158" s="129"/>
      <c r="M158" s="505" t="str">
        <f>'TEAM NAMES &amp; EVENTS'!$F$21</f>
        <v>J</v>
      </c>
      <c r="N158" s="514" t="str">
        <f>'TEAM NAMES &amp; EVENTS'!$E$21</f>
        <v>Mount Street</v>
      </c>
      <c r="O158" s="116" t="s">
        <v>72</v>
      </c>
      <c r="P158" s="117"/>
      <c r="Q158" s="117"/>
      <c r="R158" s="117"/>
      <c r="S158" s="117"/>
      <c r="T158" s="117"/>
      <c r="U158" s="119"/>
      <c r="V158" s="129"/>
    </row>
    <row r="159" spans="2:22" ht="30" customHeight="1">
      <c r="B159" s="506"/>
      <c r="C159" s="515"/>
      <c r="D159" s="121" t="s">
        <v>73</v>
      </c>
      <c r="E159" s="122"/>
      <c r="F159" s="122"/>
      <c r="G159" s="122"/>
      <c r="H159" s="122"/>
      <c r="I159" s="124"/>
      <c r="J159" s="125"/>
      <c r="K159" s="120"/>
      <c r="M159" s="506"/>
      <c r="N159" s="515"/>
      <c r="O159" s="121" t="s">
        <v>73</v>
      </c>
      <c r="P159" s="122"/>
      <c r="Q159" s="122"/>
      <c r="R159" s="122"/>
      <c r="S159" s="122"/>
      <c r="T159" s="124"/>
      <c r="U159" s="125"/>
      <c r="V159" s="120"/>
    </row>
    <row r="160" spans="2:22" ht="30" customHeight="1" thickBot="1">
      <c r="B160" s="507"/>
      <c r="C160" s="516"/>
      <c r="D160" s="126" t="s">
        <v>74</v>
      </c>
      <c r="E160" s="127"/>
      <c r="F160" s="127"/>
      <c r="G160" s="127"/>
      <c r="H160" s="127"/>
      <c r="I160" s="124"/>
      <c r="J160" s="125"/>
      <c r="K160" s="120"/>
      <c r="M160" s="507"/>
      <c r="N160" s="516"/>
      <c r="O160" s="126" t="s">
        <v>74</v>
      </c>
      <c r="P160" s="127"/>
      <c r="Q160" s="127"/>
      <c r="R160" s="127"/>
      <c r="S160" s="127"/>
      <c r="T160" s="124"/>
      <c r="U160" s="125"/>
      <c r="V160" s="120"/>
    </row>
    <row r="161" spans="2:22" ht="30" customHeight="1">
      <c r="B161" s="505" t="str">
        <f>'TEAM NAMES &amp; EVENTS'!$F$14</f>
        <v>C </v>
      </c>
      <c r="C161" s="514" t="str">
        <f>'TEAM NAMES &amp; EVENTS'!$E$14</f>
        <v>Stoke Damerel</v>
      </c>
      <c r="D161" s="116" t="s">
        <v>72</v>
      </c>
      <c r="E161" s="117"/>
      <c r="F161" s="117"/>
      <c r="G161" s="117"/>
      <c r="H161" s="117"/>
      <c r="I161" s="117"/>
      <c r="J161" s="119"/>
      <c r="K161" s="129"/>
      <c r="M161" s="505">
        <f>'TEAM NAMES &amp; EVENTS'!$F$22</f>
        <v>0</v>
      </c>
      <c r="N161" s="514">
        <f>'TEAM NAMES &amp; EVENTS'!$E$22</f>
        <v>0</v>
      </c>
      <c r="O161" s="116" t="s">
        <v>72</v>
      </c>
      <c r="P161" s="117"/>
      <c r="Q161" s="117"/>
      <c r="R161" s="117"/>
      <c r="S161" s="117"/>
      <c r="T161" s="117"/>
      <c r="U161" s="119"/>
      <c r="V161" s="129"/>
    </row>
    <row r="162" spans="2:22" ht="30" customHeight="1">
      <c r="B162" s="506"/>
      <c r="C162" s="515"/>
      <c r="D162" s="121" t="s">
        <v>73</v>
      </c>
      <c r="E162" s="122"/>
      <c r="F162" s="122"/>
      <c r="G162" s="122"/>
      <c r="H162" s="122"/>
      <c r="I162" s="124"/>
      <c r="J162" s="125"/>
      <c r="K162" s="120"/>
      <c r="M162" s="506"/>
      <c r="N162" s="515"/>
      <c r="O162" s="121" t="s">
        <v>73</v>
      </c>
      <c r="P162" s="122"/>
      <c r="Q162" s="122"/>
      <c r="R162" s="122"/>
      <c r="S162" s="122"/>
      <c r="T162" s="124"/>
      <c r="U162" s="125"/>
      <c r="V162" s="120"/>
    </row>
    <row r="163" spans="2:22" ht="30" customHeight="1" thickBot="1">
      <c r="B163" s="507"/>
      <c r="C163" s="516"/>
      <c r="D163" s="126" t="s">
        <v>74</v>
      </c>
      <c r="E163" s="127"/>
      <c r="F163" s="127"/>
      <c r="G163" s="127"/>
      <c r="H163" s="127"/>
      <c r="I163" s="124"/>
      <c r="J163" s="125"/>
      <c r="K163" s="120"/>
      <c r="M163" s="507"/>
      <c r="N163" s="516"/>
      <c r="O163" s="126" t="s">
        <v>74</v>
      </c>
      <c r="P163" s="127"/>
      <c r="Q163" s="127"/>
      <c r="R163" s="127"/>
      <c r="S163" s="127"/>
      <c r="T163" s="124"/>
      <c r="U163" s="125"/>
      <c r="V163" s="120"/>
    </row>
    <row r="164" spans="2:22" ht="30" customHeight="1">
      <c r="B164" s="505" t="str">
        <f>'TEAM NAMES &amp; EVENTS'!$F$15</f>
        <v>D</v>
      </c>
      <c r="C164" s="514" t="str">
        <f>'TEAM NAMES &amp; EVENTS'!$E$15</f>
        <v>St.Edwards</v>
      </c>
      <c r="D164" s="116" t="s">
        <v>72</v>
      </c>
      <c r="E164" s="117"/>
      <c r="F164" s="117"/>
      <c r="G164" s="117"/>
      <c r="H164" s="117"/>
      <c r="I164" s="117"/>
      <c r="J164" s="119"/>
      <c r="K164" s="129"/>
      <c r="M164" s="505" t="str">
        <f>'TEAM NAMES &amp; EVENTS'!$F$23</f>
        <v>L</v>
      </c>
      <c r="N164" s="514" t="str">
        <f>'TEAM NAMES &amp; EVENTS'!$E$23</f>
        <v>Hooe Primary</v>
      </c>
      <c r="O164" s="116" t="s">
        <v>72</v>
      </c>
      <c r="P164" s="117"/>
      <c r="Q164" s="117"/>
      <c r="R164" s="117"/>
      <c r="S164" s="117"/>
      <c r="T164" s="117"/>
      <c r="U164" s="119"/>
      <c r="V164" s="129"/>
    </row>
    <row r="165" spans="2:22" ht="30" customHeight="1">
      <c r="B165" s="506"/>
      <c r="C165" s="515"/>
      <c r="D165" s="121" t="s">
        <v>73</v>
      </c>
      <c r="E165" s="122"/>
      <c r="F165" s="122"/>
      <c r="G165" s="122"/>
      <c r="H165" s="122"/>
      <c r="I165" s="124"/>
      <c r="J165" s="125"/>
      <c r="K165" s="120"/>
      <c r="M165" s="506"/>
      <c r="N165" s="515"/>
      <c r="O165" s="121" t="s">
        <v>73</v>
      </c>
      <c r="P165" s="122"/>
      <c r="Q165" s="122"/>
      <c r="R165" s="122"/>
      <c r="S165" s="122"/>
      <c r="T165" s="124"/>
      <c r="U165" s="125"/>
      <c r="V165" s="120"/>
    </row>
    <row r="166" spans="2:22" ht="30" customHeight="1" thickBot="1">
      <c r="B166" s="507"/>
      <c r="C166" s="516"/>
      <c r="D166" s="126" t="s">
        <v>74</v>
      </c>
      <c r="E166" s="127"/>
      <c r="F166" s="127"/>
      <c r="G166" s="127"/>
      <c r="H166" s="127"/>
      <c r="I166" s="124"/>
      <c r="J166" s="125"/>
      <c r="K166" s="120"/>
      <c r="M166" s="507"/>
      <c r="N166" s="516"/>
      <c r="O166" s="126" t="s">
        <v>74</v>
      </c>
      <c r="P166" s="127"/>
      <c r="Q166" s="127"/>
      <c r="R166" s="127"/>
      <c r="S166" s="127"/>
      <c r="T166" s="124"/>
      <c r="U166" s="125"/>
      <c r="V166" s="120"/>
    </row>
    <row r="167" spans="2:22" ht="30" customHeight="1">
      <c r="B167" s="505" t="str">
        <f>'TEAM NAMES &amp; EVENTS'!$F$16</f>
        <v>E </v>
      </c>
      <c r="C167" s="514" t="str">
        <f>'TEAM NAMES &amp; EVENTS'!$E$16</f>
        <v>High View</v>
      </c>
      <c r="D167" s="116" t="s">
        <v>72</v>
      </c>
      <c r="E167" s="117"/>
      <c r="F167" s="117"/>
      <c r="G167" s="117"/>
      <c r="H167" s="117"/>
      <c r="I167" s="117"/>
      <c r="J167" s="119"/>
      <c r="K167" s="129"/>
      <c r="M167" s="505">
        <f>'TEAM NAMES &amp; EVENTS'!$F$24</f>
        <v>0</v>
      </c>
      <c r="N167" s="514">
        <f>'TEAM NAMES &amp; EVENTS'!$E$24</f>
        <v>0</v>
      </c>
      <c r="O167" s="116" t="s">
        <v>72</v>
      </c>
      <c r="P167" s="117"/>
      <c r="Q167" s="117"/>
      <c r="R167" s="117"/>
      <c r="S167" s="117"/>
      <c r="T167" s="117"/>
      <c r="U167" s="119"/>
      <c r="V167" s="129"/>
    </row>
    <row r="168" spans="2:22" ht="30" customHeight="1">
      <c r="B168" s="506"/>
      <c r="C168" s="515"/>
      <c r="D168" s="121" t="s">
        <v>73</v>
      </c>
      <c r="E168" s="122"/>
      <c r="F168" s="122"/>
      <c r="G168" s="122"/>
      <c r="H168" s="122"/>
      <c r="I168" s="124"/>
      <c r="J168" s="125"/>
      <c r="K168" s="120"/>
      <c r="M168" s="506"/>
      <c r="N168" s="515"/>
      <c r="O168" s="121" t="s">
        <v>73</v>
      </c>
      <c r="P168" s="122"/>
      <c r="Q168" s="122"/>
      <c r="R168" s="122"/>
      <c r="S168" s="122"/>
      <c r="T168" s="124"/>
      <c r="U168" s="125"/>
      <c r="V168" s="120"/>
    </row>
    <row r="169" spans="2:22" ht="30" customHeight="1" thickBot="1">
      <c r="B169" s="507"/>
      <c r="C169" s="516"/>
      <c r="D169" s="126" t="s">
        <v>74</v>
      </c>
      <c r="E169" s="127"/>
      <c r="F169" s="127"/>
      <c r="G169" s="127"/>
      <c r="H169" s="127"/>
      <c r="I169" s="124"/>
      <c r="J169" s="125"/>
      <c r="K169" s="120"/>
      <c r="M169" s="507"/>
      <c r="N169" s="516"/>
      <c r="O169" s="126" t="s">
        <v>74</v>
      </c>
      <c r="P169" s="127"/>
      <c r="Q169" s="127"/>
      <c r="R169" s="127"/>
      <c r="S169" s="127"/>
      <c r="T169" s="124"/>
      <c r="U169" s="125"/>
      <c r="V169" s="120"/>
    </row>
    <row r="170" spans="2:22" ht="30" customHeight="1">
      <c r="B170" s="505">
        <f>'TEAM NAMES &amp; EVENTS'!$F$17</f>
        <v>0</v>
      </c>
      <c r="C170" s="514">
        <f>'TEAM NAMES &amp; EVENTS'!$E$17</f>
        <v>0</v>
      </c>
      <c r="D170" s="116" t="s">
        <v>72</v>
      </c>
      <c r="E170" s="117"/>
      <c r="F170" s="117"/>
      <c r="G170" s="117"/>
      <c r="H170" s="117"/>
      <c r="I170" s="117"/>
      <c r="J170" s="119"/>
      <c r="K170" s="129"/>
      <c r="M170" s="505">
        <f>'TEAM NAMES &amp; EVENTS'!$F$25</f>
        <v>0</v>
      </c>
      <c r="N170" s="514">
        <f>'TEAM NAMES &amp; EVENTS'!$E$25</f>
        <v>0</v>
      </c>
      <c r="O170" s="116" t="s">
        <v>72</v>
      </c>
      <c r="P170" s="117"/>
      <c r="Q170" s="117"/>
      <c r="R170" s="117"/>
      <c r="S170" s="117"/>
      <c r="T170" s="117"/>
      <c r="U170" s="119"/>
      <c r="V170" s="129"/>
    </row>
    <row r="171" spans="2:22" ht="30" customHeight="1">
      <c r="B171" s="506"/>
      <c r="C171" s="515"/>
      <c r="D171" s="121" t="s">
        <v>73</v>
      </c>
      <c r="E171" s="122"/>
      <c r="F171" s="122"/>
      <c r="G171" s="122"/>
      <c r="H171" s="122"/>
      <c r="I171" s="124"/>
      <c r="J171" s="125"/>
      <c r="K171" s="120"/>
      <c r="M171" s="506"/>
      <c r="N171" s="515"/>
      <c r="O171" s="121" t="s">
        <v>73</v>
      </c>
      <c r="P171" s="122"/>
      <c r="Q171" s="122"/>
      <c r="R171" s="122"/>
      <c r="S171" s="122"/>
      <c r="T171" s="124"/>
      <c r="U171" s="125"/>
      <c r="V171" s="120"/>
    </row>
    <row r="172" spans="2:22" ht="30" customHeight="1" thickBot="1">
      <c r="B172" s="507"/>
      <c r="C172" s="516"/>
      <c r="D172" s="126" t="s">
        <v>74</v>
      </c>
      <c r="E172" s="127"/>
      <c r="F172" s="127"/>
      <c r="G172" s="127"/>
      <c r="H172" s="127"/>
      <c r="I172" s="124"/>
      <c r="J172" s="125"/>
      <c r="K172" s="120"/>
      <c r="M172" s="507"/>
      <c r="N172" s="516"/>
      <c r="O172" s="126" t="s">
        <v>74</v>
      </c>
      <c r="P172" s="127"/>
      <c r="Q172" s="127"/>
      <c r="R172" s="127"/>
      <c r="S172" s="127"/>
      <c r="T172" s="124"/>
      <c r="U172" s="125"/>
      <c r="V172" s="120"/>
    </row>
    <row r="173" spans="2:22" ht="30" customHeight="1">
      <c r="B173" s="505" t="str">
        <f>'TEAM NAMES &amp; EVENTS'!$F$18</f>
        <v>G </v>
      </c>
      <c r="C173" s="514" t="str">
        <f>'TEAM NAMES &amp; EVENTS'!$E$18</f>
        <v>Laira Green</v>
      </c>
      <c r="D173" s="116" t="s">
        <v>72</v>
      </c>
      <c r="E173" s="117"/>
      <c r="F173" s="117"/>
      <c r="G173" s="117"/>
      <c r="H173" s="117"/>
      <c r="I173" s="117"/>
      <c r="J173" s="119"/>
      <c r="K173" s="129"/>
      <c r="M173" s="505">
        <f>'TEAM NAMES &amp; EVENTS'!$F$26</f>
        <v>0</v>
      </c>
      <c r="N173" s="514">
        <f>'TEAM NAMES &amp; EVENTS'!$E$26</f>
        <v>0</v>
      </c>
      <c r="O173" s="116" t="s">
        <v>72</v>
      </c>
      <c r="P173" s="117"/>
      <c r="Q173" s="117"/>
      <c r="R173" s="117"/>
      <c r="S173" s="117"/>
      <c r="T173" s="117"/>
      <c r="U173" s="119"/>
      <c r="V173" s="129"/>
    </row>
    <row r="174" spans="2:22" ht="30" customHeight="1">
      <c r="B174" s="506"/>
      <c r="C174" s="515"/>
      <c r="D174" s="121" t="s">
        <v>73</v>
      </c>
      <c r="E174" s="122"/>
      <c r="F174" s="122"/>
      <c r="G174" s="122"/>
      <c r="H174" s="122"/>
      <c r="I174" s="124"/>
      <c r="J174" s="125"/>
      <c r="K174" s="120"/>
      <c r="M174" s="506"/>
      <c r="N174" s="515"/>
      <c r="O174" s="121" t="s">
        <v>73</v>
      </c>
      <c r="P174" s="122"/>
      <c r="Q174" s="122"/>
      <c r="R174" s="122"/>
      <c r="S174" s="122"/>
      <c r="T174" s="124"/>
      <c r="U174" s="125"/>
      <c r="V174" s="120"/>
    </row>
    <row r="175" spans="2:22" ht="30" customHeight="1" thickBot="1">
      <c r="B175" s="507"/>
      <c r="C175" s="516"/>
      <c r="D175" s="126" t="s">
        <v>74</v>
      </c>
      <c r="E175" s="127"/>
      <c r="F175" s="127"/>
      <c r="G175" s="127"/>
      <c r="H175" s="127"/>
      <c r="I175" s="124"/>
      <c r="J175" s="125"/>
      <c r="K175" s="120"/>
      <c r="M175" s="507"/>
      <c r="N175" s="516"/>
      <c r="O175" s="126" t="s">
        <v>74</v>
      </c>
      <c r="P175" s="127"/>
      <c r="Q175" s="127"/>
      <c r="R175" s="127"/>
      <c r="S175" s="127"/>
      <c r="T175" s="124"/>
      <c r="U175" s="125"/>
      <c r="V175" s="120"/>
    </row>
    <row r="176" spans="2:22" ht="30" customHeight="1">
      <c r="B176" s="505" t="str">
        <f>'TEAM NAMES &amp; EVENTS'!$F$19</f>
        <v>H</v>
      </c>
      <c r="C176" s="514" t="str">
        <f>'TEAM NAMES &amp; EVENTS'!$E$19</f>
        <v>Goosewell</v>
      </c>
      <c r="D176" s="116" t="s">
        <v>72</v>
      </c>
      <c r="E176" s="117"/>
      <c r="F176" s="117"/>
      <c r="G176" s="117"/>
      <c r="H176" s="117"/>
      <c r="I176" s="117"/>
      <c r="J176" s="119"/>
      <c r="K176" s="129"/>
      <c r="M176" s="505">
        <f>'TEAM NAMES &amp; EVENTS'!$F$27</f>
        <v>0</v>
      </c>
      <c r="N176" s="514">
        <f>'TEAM NAMES &amp; EVENTS'!$E$27</f>
        <v>0</v>
      </c>
      <c r="O176" s="116" t="s">
        <v>72</v>
      </c>
      <c r="P176" s="117"/>
      <c r="Q176" s="117"/>
      <c r="R176" s="117"/>
      <c r="S176" s="117"/>
      <c r="T176" s="117"/>
      <c r="U176" s="119"/>
      <c r="V176" s="129"/>
    </row>
    <row r="177" spans="2:22" ht="30" customHeight="1">
      <c r="B177" s="506"/>
      <c r="C177" s="515"/>
      <c r="D177" s="121" t="s">
        <v>73</v>
      </c>
      <c r="E177" s="122"/>
      <c r="F177" s="122"/>
      <c r="G177" s="122"/>
      <c r="H177" s="122"/>
      <c r="I177" s="124"/>
      <c r="J177" s="125"/>
      <c r="K177" s="120"/>
      <c r="M177" s="506"/>
      <c r="N177" s="515"/>
      <c r="O177" s="121" t="s">
        <v>73</v>
      </c>
      <c r="P177" s="122"/>
      <c r="Q177" s="122"/>
      <c r="R177" s="122"/>
      <c r="S177" s="122"/>
      <c r="T177" s="124"/>
      <c r="U177" s="125"/>
      <c r="V177" s="120"/>
    </row>
    <row r="178" spans="2:22" ht="30" customHeight="1" thickBot="1">
      <c r="B178" s="507"/>
      <c r="C178" s="516"/>
      <c r="D178" s="126" t="s">
        <v>74</v>
      </c>
      <c r="E178" s="127"/>
      <c r="F178" s="127"/>
      <c r="G178" s="127"/>
      <c r="H178" s="127"/>
      <c r="I178" s="160"/>
      <c r="J178" s="161"/>
      <c r="K178" s="162"/>
      <c r="M178" s="507"/>
      <c r="N178" s="516"/>
      <c r="O178" s="126" t="s">
        <v>74</v>
      </c>
      <c r="P178" s="127"/>
      <c r="Q178" s="127"/>
      <c r="R178" s="127"/>
      <c r="S178" s="127"/>
      <c r="T178" s="160"/>
      <c r="U178" s="161"/>
      <c r="V178" s="162"/>
    </row>
  </sheetData>
  <sheetProtection password="CC28" sheet="1" objects="1" scenarios="1" selectLockedCells="1" selectUnlockedCells="1"/>
  <mergeCells count="288">
    <mergeCell ref="B170:B172"/>
    <mergeCell ref="B173:B175"/>
    <mergeCell ref="B176:B178"/>
    <mergeCell ref="B158:B160"/>
    <mergeCell ref="B161:B163"/>
    <mergeCell ref="B164:B166"/>
    <mergeCell ref="B167:B169"/>
    <mergeCell ref="K153:K154"/>
    <mergeCell ref="B155:B157"/>
    <mergeCell ref="B153:B154"/>
    <mergeCell ref="D153:D154"/>
    <mergeCell ref="E153:G153"/>
    <mergeCell ref="H153:H154"/>
    <mergeCell ref="C155:C157"/>
    <mergeCell ref="B137:B139"/>
    <mergeCell ref="B146:B148"/>
    <mergeCell ref="I153:I154"/>
    <mergeCell ref="J153:J154"/>
    <mergeCell ref="B140:B142"/>
    <mergeCell ref="B143:B145"/>
    <mergeCell ref="C140:C142"/>
    <mergeCell ref="C143:C145"/>
    <mergeCell ref="C146:C148"/>
    <mergeCell ref="C153:C154"/>
    <mergeCell ref="B125:B127"/>
    <mergeCell ref="B128:B130"/>
    <mergeCell ref="B131:B133"/>
    <mergeCell ref="B134:B136"/>
    <mergeCell ref="B123:B124"/>
    <mergeCell ref="D123:D124"/>
    <mergeCell ref="C125:C127"/>
    <mergeCell ref="C128:C130"/>
    <mergeCell ref="C131:C133"/>
    <mergeCell ref="C134:C136"/>
    <mergeCell ref="E123:G123"/>
    <mergeCell ref="B116:B118"/>
    <mergeCell ref="B104:B106"/>
    <mergeCell ref="B107:B109"/>
    <mergeCell ref="B110:B112"/>
    <mergeCell ref="B113:B115"/>
    <mergeCell ref="C123:C124"/>
    <mergeCell ref="K93:K94"/>
    <mergeCell ref="B95:B97"/>
    <mergeCell ref="B98:B100"/>
    <mergeCell ref="B101:B103"/>
    <mergeCell ref="E93:G93"/>
    <mergeCell ref="H93:H94"/>
    <mergeCell ref="I93:I94"/>
    <mergeCell ref="J93:J94"/>
    <mergeCell ref="C95:C97"/>
    <mergeCell ref="C98:C100"/>
    <mergeCell ref="B93:B94"/>
    <mergeCell ref="D93:D94"/>
    <mergeCell ref="C93:C94"/>
    <mergeCell ref="B83:B85"/>
    <mergeCell ref="B86:B88"/>
    <mergeCell ref="C86:C88"/>
    <mergeCell ref="C83:C85"/>
    <mergeCell ref="B71:B73"/>
    <mergeCell ref="B74:B76"/>
    <mergeCell ref="B77:B79"/>
    <mergeCell ref="B80:B82"/>
    <mergeCell ref="B68:B70"/>
    <mergeCell ref="D63:D64"/>
    <mergeCell ref="E63:G63"/>
    <mergeCell ref="H63:H64"/>
    <mergeCell ref="B63:B64"/>
    <mergeCell ref="C68:C70"/>
    <mergeCell ref="K63:K64"/>
    <mergeCell ref="B65:B67"/>
    <mergeCell ref="I63:I64"/>
    <mergeCell ref="C63:C64"/>
    <mergeCell ref="C65:C67"/>
    <mergeCell ref="J63:J64"/>
    <mergeCell ref="I33:I34"/>
    <mergeCell ref="J33:J34"/>
    <mergeCell ref="K33:K34"/>
    <mergeCell ref="B35:B37"/>
    <mergeCell ref="B33:B34"/>
    <mergeCell ref="D33:D34"/>
    <mergeCell ref="E33:G33"/>
    <mergeCell ref="H33:H34"/>
    <mergeCell ref="C33:C34"/>
    <mergeCell ref="C35:C37"/>
    <mergeCell ref="I3:I4"/>
    <mergeCell ref="J3:J4"/>
    <mergeCell ref="K3:K4"/>
    <mergeCell ref="B5:B7"/>
    <mergeCell ref="B3:B4"/>
    <mergeCell ref="D3:D4"/>
    <mergeCell ref="E3:G3"/>
    <mergeCell ref="H3:H4"/>
    <mergeCell ref="C3:C4"/>
    <mergeCell ref="C5:C7"/>
    <mergeCell ref="B8:B10"/>
    <mergeCell ref="B11:B13"/>
    <mergeCell ref="B14:B16"/>
    <mergeCell ref="B17:B19"/>
    <mergeCell ref="B20:B22"/>
    <mergeCell ref="B23:B25"/>
    <mergeCell ref="B38:B40"/>
    <mergeCell ref="B41:B43"/>
    <mergeCell ref="B26:B28"/>
    <mergeCell ref="B44:B46"/>
    <mergeCell ref="B47:B49"/>
    <mergeCell ref="H123:H124"/>
    <mergeCell ref="C41:C43"/>
    <mergeCell ref="C44:C46"/>
    <mergeCell ref="C47:C49"/>
    <mergeCell ref="C80:C82"/>
    <mergeCell ref="I123:I124"/>
    <mergeCell ref="C53:C55"/>
    <mergeCell ref="B56:B58"/>
    <mergeCell ref="C56:C58"/>
    <mergeCell ref="B50:B52"/>
    <mergeCell ref="B53:B55"/>
    <mergeCell ref="C71:C73"/>
    <mergeCell ref="C50:C52"/>
    <mergeCell ref="C74:C76"/>
    <mergeCell ref="C77:C79"/>
    <mergeCell ref="J123:J124"/>
    <mergeCell ref="K123:K124"/>
    <mergeCell ref="C8:C10"/>
    <mergeCell ref="C11:C13"/>
    <mergeCell ref="C14:C16"/>
    <mergeCell ref="C17:C19"/>
    <mergeCell ref="C20:C22"/>
    <mergeCell ref="C23:C25"/>
    <mergeCell ref="C26:C28"/>
    <mergeCell ref="C38:C40"/>
    <mergeCell ref="C101:C103"/>
    <mergeCell ref="C104:C106"/>
    <mergeCell ref="C107:C109"/>
    <mergeCell ref="C110:C112"/>
    <mergeCell ref="C113:C115"/>
    <mergeCell ref="C116:C118"/>
    <mergeCell ref="C137:C139"/>
    <mergeCell ref="C170:C172"/>
    <mergeCell ref="C173:C175"/>
    <mergeCell ref="C176:C178"/>
    <mergeCell ref="C158:C160"/>
    <mergeCell ref="C161:C163"/>
    <mergeCell ref="C164:C166"/>
    <mergeCell ref="C167:C169"/>
    <mergeCell ref="M8:M10"/>
    <mergeCell ref="M11:M13"/>
    <mergeCell ref="M14:M16"/>
    <mergeCell ref="S3:S4"/>
    <mergeCell ref="M5:M7"/>
    <mergeCell ref="M3:M4"/>
    <mergeCell ref="N3:N4"/>
    <mergeCell ref="N14:N16"/>
    <mergeCell ref="M26:M28"/>
    <mergeCell ref="M33:M34"/>
    <mergeCell ref="N33:N34"/>
    <mergeCell ref="M17:M19"/>
    <mergeCell ref="M20:M22"/>
    <mergeCell ref="M23:M25"/>
    <mergeCell ref="N17:N19"/>
    <mergeCell ref="N20:N22"/>
    <mergeCell ref="N23:N25"/>
    <mergeCell ref="N26:N28"/>
    <mergeCell ref="M35:M37"/>
    <mergeCell ref="M38:M40"/>
    <mergeCell ref="P33:R33"/>
    <mergeCell ref="S33:S34"/>
    <mergeCell ref="M50:M52"/>
    <mergeCell ref="M53:M55"/>
    <mergeCell ref="N50:N52"/>
    <mergeCell ref="N53:N55"/>
    <mergeCell ref="M56:M58"/>
    <mergeCell ref="M41:M43"/>
    <mergeCell ref="M44:M46"/>
    <mergeCell ref="M47:M49"/>
    <mergeCell ref="M65:M67"/>
    <mergeCell ref="N65:N67"/>
    <mergeCell ref="M63:M64"/>
    <mergeCell ref="N63:N64"/>
    <mergeCell ref="N44:N46"/>
    <mergeCell ref="N47:N49"/>
    <mergeCell ref="M74:M76"/>
    <mergeCell ref="M77:M79"/>
    <mergeCell ref="M68:M70"/>
    <mergeCell ref="M71:M73"/>
    <mergeCell ref="M86:M88"/>
    <mergeCell ref="M93:M94"/>
    <mergeCell ref="M80:M82"/>
    <mergeCell ref="M83:M85"/>
    <mergeCell ref="M95:M97"/>
    <mergeCell ref="P93:R93"/>
    <mergeCell ref="N93:N94"/>
    <mergeCell ref="S93:S94"/>
    <mergeCell ref="M104:M106"/>
    <mergeCell ref="M107:M109"/>
    <mergeCell ref="M98:M100"/>
    <mergeCell ref="M101:M103"/>
    <mergeCell ref="N104:N106"/>
    <mergeCell ref="N107:N109"/>
    <mergeCell ref="M116:M118"/>
    <mergeCell ref="M123:M124"/>
    <mergeCell ref="M110:M112"/>
    <mergeCell ref="M113:M115"/>
    <mergeCell ref="M125:M127"/>
    <mergeCell ref="N125:N127"/>
    <mergeCell ref="N123:N124"/>
    <mergeCell ref="N110:N112"/>
    <mergeCell ref="N113:N115"/>
    <mergeCell ref="N116:N118"/>
    <mergeCell ref="N153:N154"/>
    <mergeCell ref="M134:M136"/>
    <mergeCell ref="M137:M139"/>
    <mergeCell ref="M128:M130"/>
    <mergeCell ref="M131:M133"/>
    <mergeCell ref="M146:M148"/>
    <mergeCell ref="N137:N139"/>
    <mergeCell ref="M140:M142"/>
    <mergeCell ref="M143:M145"/>
    <mergeCell ref="N173:N175"/>
    <mergeCell ref="M158:M160"/>
    <mergeCell ref="M161:M163"/>
    <mergeCell ref="T153:T154"/>
    <mergeCell ref="N140:N142"/>
    <mergeCell ref="N143:N145"/>
    <mergeCell ref="N146:N148"/>
    <mergeCell ref="O153:O154"/>
    <mergeCell ref="M155:M157"/>
    <mergeCell ref="P153:R153"/>
    <mergeCell ref="M176:M178"/>
    <mergeCell ref="M170:M172"/>
    <mergeCell ref="M173:M175"/>
    <mergeCell ref="M164:M166"/>
    <mergeCell ref="M167:M169"/>
    <mergeCell ref="M153:M154"/>
    <mergeCell ref="V3:V4"/>
    <mergeCell ref="N5:N7"/>
    <mergeCell ref="N8:N10"/>
    <mergeCell ref="N11:N13"/>
    <mergeCell ref="T3:T4"/>
    <mergeCell ref="U3:U4"/>
    <mergeCell ref="O3:O4"/>
    <mergeCell ref="P3:R3"/>
    <mergeCell ref="V33:V34"/>
    <mergeCell ref="N35:N37"/>
    <mergeCell ref="N38:N40"/>
    <mergeCell ref="N41:N43"/>
    <mergeCell ref="U33:U34"/>
    <mergeCell ref="T33:T34"/>
    <mergeCell ref="O33:O34"/>
    <mergeCell ref="N56:N58"/>
    <mergeCell ref="O63:O64"/>
    <mergeCell ref="P63:R63"/>
    <mergeCell ref="V63:V64"/>
    <mergeCell ref="S63:S64"/>
    <mergeCell ref="T63:T64"/>
    <mergeCell ref="U63:U64"/>
    <mergeCell ref="N68:N70"/>
    <mergeCell ref="N71:N73"/>
    <mergeCell ref="N74:N76"/>
    <mergeCell ref="N77:N79"/>
    <mergeCell ref="N80:N82"/>
    <mergeCell ref="N83:N85"/>
    <mergeCell ref="N86:N88"/>
    <mergeCell ref="O93:O94"/>
    <mergeCell ref="V93:V94"/>
    <mergeCell ref="N95:N97"/>
    <mergeCell ref="N98:N100"/>
    <mergeCell ref="N101:N103"/>
    <mergeCell ref="T93:T94"/>
    <mergeCell ref="U93:U94"/>
    <mergeCell ref="V123:V124"/>
    <mergeCell ref="T123:T124"/>
    <mergeCell ref="U123:U124"/>
    <mergeCell ref="N128:N130"/>
    <mergeCell ref="N131:N133"/>
    <mergeCell ref="N134:N136"/>
    <mergeCell ref="S123:S124"/>
    <mergeCell ref="P123:R123"/>
    <mergeCell ref="O123:O124"/>
    <mergeCell ref="V153:V154"/>
    <mergeCell ref="N155:N157"/>
    <mergeCell ref="N158:N160"/>
    <mergeCell ref="N161:N163"/>
    <mergeCell ref="U153:U154"/>
    <mergeCell ref="N176:N178"/>
    <mergeCell ref="N164:N166"/>
    <mergeCell ref="S153:S154"/>
    <mergeCell ref="N167:N169"/>
    <mergeCell ref="N170:N172"/>
  </mergeCells>
  <printOptions horizontalCentered="1" verticalCentered="1"/>
  <pageMargins left="0.03937007874015748" right="0.03937007874015748" top="0.2362204724409449" bottom="0.3937007874015748" header="0" footer="0.2755905511811024"/>
  <pageSetup horizontalDpi="600" verticalDpi="600" orientation="portrait" scale="80" r:id="rId2"/>
  <headerFooter alignWithMargins="0">
    <oddFooter>&amp;L&amp;G&amp;R&amp;G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Josh</cp:lastModifiedBy>
  <cp:lastPrinted>2019-01-24T14:16:42Z</cp:lastPrinted>
  <dcterms:created xsi:type="dcterms:W3CDTF">2006-08-30T08:51:33Z</dcterms:created>
  <dcterms:modified xsi:type="dcterms:W3CDTF">2019-02-13T17:28:08Z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