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195" windowHeight="7500" activeTab="4"/>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<sst xmlns="http://schemas.openxmlformats.org/spreadsheetml/2006/main" count="693" uniqueCount="154">
  <si>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</si>
  <si>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</si>
  <si>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</si>
  <si>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</si>
  <si>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</si>
  <si>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</si>
  <si>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</si>
  <si>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</si>
  <si>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</si>
  <si>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</si>
  <si>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</si>
  <si>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</si>
  <si>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</si>
  <si>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</si>
  <si>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</si>
  <si>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</si>
  <si>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</si>
  <si>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</si>
  <si>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</si>
  <si>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</si>
  <si>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</si>
  <si>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</si>
  <si>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</si>
  <si>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</si>
  <si>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</si>
  <si>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</si>
  <si>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</si>
  <si>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</si>
  <si>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</si>
  <si>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</si>
  <si>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</si>
  <si>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</si>
  <si>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</si>
  <si>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</si>
  <si>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</si>
  <si>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</si>
  <si>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</si>
  <si>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</si>
  <si>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</si>
  <si>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</si>
  <si>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</si>
  <si>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</si>
  <si>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</si>
  <si>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</si>
  <si>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</si>
  <si>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</si>
  <si>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</si>
  <si>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</si>
  <si>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</si>
  <si>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</si>
  <si>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</si>
  <si>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</si>
  <si>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</si>
  <si>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</si>
  <si>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</si>
  <si>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</si>
  <si>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</si>
  <si>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</si>
  <si>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</si>
  <si>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</si>
  <si>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</si>
  <si>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</si>
  <si>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</si>
  <si>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</si>
  <si>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</si>
  <si>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</si>
  <si>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</si>
  <si>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</si>
  <si>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</si>
  <si>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</si>
  <si>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</si>
  <si>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</si>
  <si>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</si>
  <si>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</si>
  <si>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</si>
  <si>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</si>
  <si>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</si>
  <si>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</si>
  <si>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</si>
  <si>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</si>
  <si>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</si>
  <si>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</si>
  <si>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</si>
  <si>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</si>
  <si>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</si>
  <si>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</si>
  <si>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</si>
  <si>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</si>
  <si>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</si>
  <si>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</si>
  <si>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</si>
  <si>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</si>
  <si>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</si>
  <si>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</si>
  <si>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</si>
  <si>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</si>
  <si>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</si>
  <si>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</si>
  <si>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</si>
  <si>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</si>
  <si>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</si>
  <si>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</si>
  <si>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</si>
  <si>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</si>
  <si>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</si>
  <si>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</si>
  <si>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</si>
  <si>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</si>
  <si>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</si>
  <si>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</si>
  <si>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</si>
  <si>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</si>
  <si>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</si>
  <si>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</si>
  <si>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</si>
  <si>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</si>
  <si>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</si>
  <si>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</si>
  <si>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</si>
  <si>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</si>
  <si>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</si>
  <si>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</si>
  <si>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</si>
  <si>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</si>
  <si>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</si>
  <si>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</si>
  <si>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</si>
  <si>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</si>
  <si>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</si>
  <si>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</si>
  <si>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</si>
  <si>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</si>
  <si>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</si>
  <si>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</si>
  <si>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</si>
  <si>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</si>
  <si>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</si>
  <si>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</si>
  <si>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</si>
  <si>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</si>
  <si>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</si>
  <si>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</si>
  <si>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</si>
  <si>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</si>
  <si>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</si>
  <si>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</si>
  <si>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</si>
  <si>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</si>
  <si>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</si>
  <si>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 xml:space="preserve">Sir John Hunt </t>
  </si>
  <si>
    <t>5th November</t>
  </si>
  <si>
    <t xml:space="preserve">St Josephs </t>
  </si>
  <si>
    <t>Keyham Barton</t>
  </si>
  <si>
    <t>St Peters RC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</si>
</sst>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142</v>
      </c>
      <c r="C6" s="367"/>
      <c r="D6" s="367"/>
      <c r="E6" s="367"/>
      <c r="F6" s="367"/>
      <c r="G6" s="367"/>
      <c r="H6" s="367"/>
      <c r="I6" s="367"/>
      <c r="K6" s="147"/>
    </row>
    <row r="7" spans="2:11" ht="30" customHeight="1">
      <c r="B7" s="378" t="s">
        <v>147</v>
      </c>
      <c r="C7" s="378"/>
      <c r="D7" s="378"/>
      <c r="K7" s="147"/>
    </row>
    <row r="8" spans="2:11" ht="47.25" customHeight="1">
      <c r="B8" s="368" t="s">
        <v>106</v>
      </c>
      <c r="C8" s="368"/>
      <c r="D8" s="368"/>
      <c r="E8" s="368"/>
      <c r="F8" s="368"/>
      <c r="G8" s="368"/>
      <c r="H8" s="368"/>
      <c r="I8" s="368"/>
      <c r="K8" s="147"/>
    </row>
    <row r="9" spans="2:11" ht="30" customHeight="1">
      <c r="B9" s="368" t="s">
        <v>107</v>
      </c>
      <c r="C9" s="368"/>
      <c r="D9" s="368"/>
      <c r="E9" s="368"/>
      <c r="F9" s="368"/>
      <c r="G9" s="368"/>
      <c r="H9" s="368"/>
      <c r="I9" s="368"/>
      <c r="K9" s="147"/>
    </row>
    <row r="10" ht="12.75">
      <c r="K10" s="147"/>
    </row>
    <row r="11" spans="2:11" ht="31.5" customHeight="1">
      <c r="B11" s="376" t="s">
        <v>105</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108</v>
      </c>
      <c r="C13" s="377"/>
      <c r="D13" s="377"/>
      <c r="E13" s="111"/>
      <c r="F13" s="157"/>
      <c r="G13" s="157"/>
      <c r="H13" s="157"/>
      <c r="I13" s="157"/>
      <c r="J13" s="145"/>
      <c r="K13" s="147"/>
    </row>
    <row r="14" spans="2:11" ht="41.25" customHeight="1">
      <c r="B14" s="370" t="s">
        <v>123</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0" t="s">
        <v>119</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71"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71"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71"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71" t="s">
        <v>117</v>
      </c>
      <c r="C34" s="372"/>
      <c r="D34" s="372"/>
      <c r="E34" s="372"/>
      <c r="F34" s="372"/>
      <c r="G34" s="372"/>
      <c r="H34" s="372"/>
      <c r="I34" s="372"/>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71" t="s">
        <v>118</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143</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136</v>
      </c>
      <c r="B6" s="531"/>
      <c r="C6" s="492" t="s">
        <v>97</v>
      </c>
      <c r="D6" s="493"/>
      <c r="E6" s="493"/>
      <c r="F6" s="493"/>
      <c r="G6" s="493"/>
      <c r="H6" s="493"/>
      <c r="I6" s="494"/>
      <c r="J6" s="493" t="s">
        <v>98</v>
      </c>
      <c r="K6" s="493"/>
      <c r="L6" s="493"/>
      <c r="M6" s="493"/>
      <c r="N6" s="493"/>
      <c r="O6" s="493"/>
      <c r="P6" s="495"/>
    </row>
    <row r="7" spans="1:16" ht="49.5" customHeight="1">
      <c r="A7" s="532"/>
      <c r="B7" s="533"/>
      <c r="C7" s="496" t="s">
        <v>1</v>
      </c>
      <c r="D7" s="498" t="s">
        <v>4</v>
      </c>
      <c r="E7" s="498" t="s">
        <v>5</v>
      </c>
      <c r="F7" s="500" t="s">
        <v>6</v>
      </c>
      <c r="G7" s="502" t="s">
        <v>99</v>
      </c>
      <c r="H7" s="504" t="s">
        <v>7</v>
      </c>
      <c r="I7" s="506" t="s">
        <v>56</v>
      </c>
      <c r="J7" s="510" t="s">
        <v>12</v>
      </c>
      <c r="K7" s="498" t="s">
        <v>14</v>
      </c>
      <c r="L7" s="500" t="s">
        <v>100</v>
      </c>
      <c r="M7" s="512" t="s">
        <v>101</v>
      </c>
      <c r="N7" s="498" t="s">
        <v>16</v>
      </c>
      <c r="O7" s="498" t="s">
        <v>17</v>
      </c>
      <c r="P7" s="508" t="s">
        <v>13</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102</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529" t="s">
        <v>137</v>
      </c>
      <c r="L26" s="529"/>
      <c r="M26" s="529"/>
      <c r="N26" s="529"/>
      <c r="O26" s="529"/>
      <c r="P26" s="529"/>
    </row>
    <row r="27" spans="1:16" ht="14.25">
      <c r="A27" s="298" t="s">
        <v>104</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143</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135</v>
      </c>
      <c r="B35" s="531"/>
      <c r="C35" s="492" t="s">
        <v>97</v>
      </c>
      <c r="D35" s="493"/>
      <c r="E35" s="493"/>
      <c r="F35" s="493"/>
      <c r="G35" s="493"/>
      <c r="H35" s="493"/>
      <c r="I35" s="494"/>
      <c r="J35" s="493" t="s">
        <v>98</v>
      </c>
      <c r="K35" s="493"/>
      <c r="L35" s="493"/>
      <c r="M35" s="493"/>
      <c r="N35" s="493"/>
      <c r="O35" s="493"/>
      <c r="P35" s="495"/>
    </row>
    <row r="36" spans="1:16" ht="49.5" customHeight="1">
      <c r="A36" s="532"/>
      <c r="B36" s="533"/>
      <c r="C36" s="496" t="s">
        <v>1</v>
      </c>
      <c r="D36" s="498" t="s">
        <v>4</v>
      </c>
      <c r="E36" s="498" t="s">
        <v>5</v>
      </c>
      <c r="F36" s="504" t="s">
        <v>6</v>
      </c>
      <c r="G36" s="512" t="s">
        <v>99</v>
      </c>
      <c r="H36" s="498" t="s">
        <v>7</v>
      </c>
      <c r="I36" s="506" t="s">
        <v>56</v>
      </c>
      <c r="J36" s="510" t="s">
        <v>12</v>
      </c>
      <c r="K36" s="498" t="s">
        <v>14</v>
      </c>
      <c r="L36" s="504" t="s">
        <v>100</v>
      </c>
      <c r="M36" s="512" t="s">
        <v>101</v>
      </c>
      <c r="N36" s="498" t="s">
        <v>16</v>
      </c>
      <c r="O36" s="498" t="s">
        <v>17</v>
      </c>
      <c r="P36" s="526" t="s">
        <v>13</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102</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529" t="s">
        <v>138</v>
      </c>
      <c r="L55" s="529"/>
      <c r="M55" s="529"/>
      <c r="N55" s="529"/>
      <c r="O55" s="529"/>
      <c r="P55" s="529"/>
    </row>
    <row r="56" spans="1:16" ht="14.25">
      <c r="A56" s="298" t="s">
        <v>104</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Sir John Hunt </v>
      </c>
      <c r="B3" s="237" t="str">
        <f>'TEAM NAMES &amp; EVENTS'!$D$7</f>
        <v>Sir John Hunt </v>
      </c>
    </row>
    <row r="4" spans="1:2" ht="12.75" customHeight="1">
      <c r="A4" s="252"/>
      <c r="B4" s="175"/>
    </row>
    <row r="5" spans="1:2" s="143" customFormat="1" ht="300" customHeight="1">
      <c r="A5" s="175" t="str">
        <f>'TEAM NAMES &amp; EVENTS'!$D12</f>
        <v>St Josephs </v>
      </c>
      <c r="B5" s="175" t="str">
        <f>'TEAM NAMES &amp; EVENTS'!$D13</f>
        <v>Keyham Barton</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Sir John Hunt </v>
      </c>
      <c r="B12" s="237" t="str">
        <f>'TEAM NAMES &amp; EVENTS'!$D$7</f>
        <v>Sir John Hunt </v>
      </c>
    </row>
    <row r="13" spans="1:2" ht="12.75" customHeight="1">
      <c r="A13" s="175"/>
      <c r="B13" s="175"/>
    </row>
    <row r="14" spans="1:2" ht="300" customHeight="1">
      <c r="A14" s="175" t="str">
        <f>'TEAM NAMES &amp; EVENTS'!$D14</f>
        <v>St Peters RC</v>
      </c>
      <c r="B14" s="175">
        <f>'TEAM NAMES &amp; EVENTS'!$D15</f>
        <v>0</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Sir John Hunt </v>
      </c>
      <c r="B21" s="237" t="str">
        <f>'TEAM NAMES &amp; EVENTS'!$D$7</f>
        <v>Sir John Hunt </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Sir John Hunt </v>
      </c>
      <c r="B30" s="237" t="str">
        <f>'TEAM NAMES &amp; EVENTS'!$D$7</f>
        <v>Sir John Hunt </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4">
      <selection activeCell="T18" sqref="T18"/>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149</v>
      </c>
      <c r="E7" s="381"/>
      <c r="I7" s="80"/>
      <c r="J7" s="23"/>
      <c r="S7" s="83"/>
      <c r="T7" s="83"/>
      <c r="U7" s="83"/>
      <c r="V7" s="83"/>
      <c r="W7" s="83"/>
    </row>
    <row r="8" spans="1:23" s="21" customFormat="1" ht="29.25" customHeight="1">
      <c r="A8" s="20"/>
      <c r="B8" s="23"/>
      <c r="C8" s="102" t="s">
        <v>40</v>
      </c>
      <c r="D8" s="382" t="s">
        <v>150</v>
      </c>
      <c r="E8" s="383"/>
      <c r="G8" s="23"/>
      <c r="H8" s="23"/>
      <c r="I8" s="23"/>
      <c r="J8" s="23"/>
      <c r="O8" s="384" t="s">
        <v>54</v>
      </c>
      <c r="P8" s="384"/>
      <c r="S8" s="83"/>
      <c r="T8" s="83"/>
      <c r="U8" s="83"/>
      <c r="V8" s="83"/>
      <c r="W8" s="83"/>
    </row>
    <row r="9" spans="1:23" s="21" customFormat="1" ht="31.5" customHeight="1">
      <c r="A9" s="20"/>
      <c r="B9" s="23"/>
      <c r="C9" s="102" t="s">
        <v>58</v>
      </c>
      <c r="D9" s="382"/>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151</v>
      </c>
      <c r="E12" s="93"/>
      <c r="F12" s="79"/>
      <c r="G12" s="82"/>
      <c r="H12" s="92">
        <v>3</v>
      </c>
      <c r="I12" s="82"/>
      <c r="J12" s="23"/>
      <c r="K12" s="161">
        <v>1</v>
      </c>
      <c r="L12" s="160">
        <f>LOOKUP(H12,O12:O35,P12:P35)</f>
        <v>6</v>
      </c>
      <c r="O12" s="53">
        <v>1</v>
      </c>
      <c r="P12" s="70">
        <v>2</v>
      </c>
      <c r="S12" s="104">
        <v>1</v>
      </c>
      <c r="T12" s="163" t="s">
        <v>1</v>
      </c>
      <c r="U12" s="108">
        <v>1</v>
      </c>
      <c r="V12" s="165" t="s">
        <v>12</v>
      </c>
      <c r="W12" s="84"/>
    </row>
    <row r="13" spans="1:23" ht="32.25" customHeight="1" thickBot="1">
      <c r="A13" s="81">
        <v>2</v>
      </c>
      <c r="B13" s="99" t="s">
        <v>29</v>
      </c>
      <c r="C13" s="99" t="s">
        <v>29</v>
      </c>
      <c r="D13" s="113" t="s">
        <v>152</v>
      </c>
      <c r="E13" s="94"/>
      <c r="F13" s="79"/>
      <c r="G13" s="82"/>
      <c r="H13" s="82"/>
      <c r="I13" s="82"/>
      <c r="J13" s="23"/>
      <c r="K13" s="161">
        <v>2</v>
      </c>
      <c r="L13" s="160">
        <f aca="true" t="shared" si="0" ref="L13:L19">L12-2</f>
        <v>4</v>
      </c>
      <c r="O13" s="54">
        <v>2</v>
      </c>
      <c r="P13" s="70">
        <v>4</v>
      </c>
      <c r="S13" s="105">
        <v>2</v>
      </c>
      <c r="T13" s="164" t="s">
        <v>4</v>
      </c>
      <c r="U13" s="109">
        <v>2</v>
      </c>
      <c r="V13" s="166" t="s">
        <v>13</v>
      </c>
      <c r="W13" s="84"/>
    </row>
    <row r="14" spans="1:23" ht="32.25" customHeight="1" thickBot="1">
      <c r="A14" s="81">
        <v>3</v>
      </c>
      <c r="B14" s="99" t="s">
        <v>30</v>
      </c>
      <c r="C14" s="99" t="s">
        <v>30</v>
      </c>
      <c r="D14" s="113" t="s">
        <v>153</v>
      </c>
      <c r="E14" s="94"/>
      <c r="F14" s="79"/>
      <c r="J14" s="23"/>
      <c r="K14" s="161">
        <v>3</v>
      </c>
      <c r="L14" s="160">
        <f t="shared" si="0"/>
        <v>2</v>
      </c>
      <c r="O14" s="54">
        <v>3</v>
      </c>
      <c r="P14" s="70">
        <v>6</v>
      </c>
      <c r="S14" s="105">
        <v>3</v>
      </c>
      <c r="T14" s="164" t="s">
        <v>5</v>
      </c>
      <c r="U14" s="109">
        <v>3</v>
      </c>
      <c r="V14" s="166" t="s">
        <v>14</v>
      </c>
      <c r="W14" s="84"/>
    </row>
    <row r="15" spans="1:23" ht="32.25" customHeight="1" thickBot="1">
      <c r="A15" s="81">
        <v>4</v>
      </c>
      <c r="B15" s="99" t="s">
        <v>31</v>
      </c>
      <c r="C15" s="99" t="s">
        <v>31</v>
      </c>
      <c r="D15" s="113"/>
      <c r="E15" s="94"/>
      <c r="F15" s="79"/>
      <c r="J15" s="23"/>
      <c r="K15" s="161">
        <v>4</v>
      </c>
      <c r="L15" s="160">
        <f t="shared" si="0"/>
        <v>0</v>
      </c>
      <c r="O15" s="54">
        <v>4</v>
      </c>
      <c r="P15" s="70">
        <v>8</v>
      </c>
      <c r="S15" s="105">
        <v>4</v>
      </c>
      <c r="T15" s="164" t="s">
        <v>6</v>
      </c>
      <c r="U15" s="109">
        <v>4</v>
      </c>
      <c r="V15" s="166" t="s">
        <v>15</v>
      </c>
      <c r="W15" s="84"/>
    </row>
    <row r="16" spans="1:23" ht="32.25" customHeight="1" thickBot="1">
      <c r="A16" s="81">
        <v>5</v>
      </c>
      <c r="B16" s="99" t="s">
        <v>32</v>
      </c>
      <c r="C16" s="99" t="s">
        <v>32</v>
      </c>
      <c r="D16" s="113"/>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-4</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-6</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-8</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143</v>
      </c>
      <c r="D1" s="418"/>
      <c r="E1" s="418"/>
      <c r="F1" s="418"/>
      <c r="G1" s="418"/>
      <c r="H1" s="418"/>
      <c r="I1" s="418"/>
      <c r="J1" s="418"/>
      <c r="K1" s="418"/>
      <c r="L1" s="417" t="str">
        <f>LOOKUP("Competition Name",'TEAM NAMES &amp; EVENTS'!$C$7,'TEAM NAMES &amp; EVENTS'!$D$7:$E$7)</f>
        <v>Sir John Hunt </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t="str">
        <f>LOOKUP("Date",'TEAM NAMES &amp; EVENTS'!$C$8,'TEAM NAMES &amp; EVENTS'!$D$8)</f>
        <v>5th November</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f>LOOKUP("Venue",'TEAM NAMES &amp; EVENTS'!$C$9,'TEAM NAMES &amp; EVENTS'!$D$9:$E$9)</f>
        <v>0</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f>LOOKUP("School A",'TEAM NAMES &amp; EVENTS'!$B$12:$B$35,'TEAM NAMES &amp; EVENTS'!$E$12:$E$27)</f>
        <v>0</v>
      </c>
      <c r="G5" s="407"/>
      <c r="H5" s="406">
        <f>LOOKUP("School B",'TEAM NAMES &amp; EVENTS'!$B$12:$B$35,'TEAM NAMES &amp; EVENTS'!$E$12:$E$27)</f>
        <v>0</v>
      </c>
      <c r="I5" s="407"/>
      <c r="J5" s="406">
        <f>LOOKUP("School C",'TEAM NAMES &amp; EVENTS'!$B$12:$B$35,'TEAM NAMES &amp; EVENTS'!$E$12:$E$27)</f>
        <v>0</v>
      </c>
      <c r="K5" s="407"/>
      <c r="L5" s="406">
        <f>LOOKUP("School D",'TEAM NAMES &amp; EVENTS'!$B$12:$B$35,'TEAM NAMES &amp; EVENTS'!$E$12:$E$27)</f>
        <v>0</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St Josephs </v>
      </c>
      <c r="G7" s="412"/>
      <c r="H7" s="402" t="str">
        <f>LOOKUP("School B",'TEAM NAMES &amp; EVENTS'!$B$12:$B$35,'TEAM NAMES &amp; EVENTS'!$D$12:$D$27)</f>
        <v>Keyham Barton</v>
      </c>
      <c r="I7" s="402"/>
      <c r="J7" s="402" t="str">
        <f>LOOKUP("School C",'TEAM NAMES &amp; EVENTS'!$B$12:$B$35,'TEAM NAMES &amp; EVENTS'!$D$12:$D$27)</f>
        <v>St Peters RC</v>
      </c>
      <c r="K7" s="402"/>
      <c r="L7" s="402">
        <f>LOOKUP("School D",'TEAM NAMES &amp; EVENTS'!$B$12:$B$35,'TEAM NAMES &amp; EVENTS'!$D$12:$D$27)</f>
        <v>0</v>
      </c>
      <c r="M7" s="402"/>
      <c r="N7" s="402">
        <f>LOOKUP("School E",'TEAM NAMES &amp; EVENTS'!$B$12:$B$35,'TEAM NAMES &amp; EVENTS'!$D$12:$D$27)</f>
        <v>0</v>
      </c>
      <c r="O7" s="402"/>
      <c r="P7" s="402">
        <f>LOOKUP("School F",'TEAM NAMES &amp; EVENTS'!$B$12:$B$35,'TEAM NAMES &amp; EVENTS'!$D$12:$D$27)</f>
        <v>0</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55</v>
      </c>
      <c r="D10" s="415" t="str">
        <f>'TEAM NAMES &amp; EVENTS'!T12</f>
        <v>Obstacle Relay</v>
      </c>
      <c r="E10" s="416"/>
      <c r="F10" s="220">
        <f>Girls!$H8</f>
        <v>0</v>
      </c>
      <c r="G10" s="221">
        <f>Boys!H8</f>
        <v>0</v>
      </c>
      <c r="H10" s="222">
        <f>Girls!$H11</f>
        <v>0</v>
      </c>
      <c r="I10" s="226">
        <f>Boys!H11</f>
        <v>0</v>
      </c>
      <c r="J10" s="220">
        <f>Girls!$H14</f>
        <v>0</v>
      </c>
      <c r="K10" s="221">
        <f>Boys!H14</f>
        <v>0</v>
      </c>
      <c r="L10" s="220">
        <f>Girls!$H17</f>
        <v>0</v>
      </c>
      <c r="M10" s="229">
        <f>Boys!H17</f>
        <v>0</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6</v>
      </c>
      <c r="G11" s="223">
        <f>Boys!K8</f>
        <v>6</v>
      </c>
      <c r="H11" s="222">
        <f>Girls!K11</f>
        <v>4</v>
      </c>
      <c r="I11" s="226">
        <f>Boys!K11</f>
        <v>2</v>
      </c>
      <c r="J11" s="222">
        <f>Girls!K14</f>
        <v>2</v>
      </c>
      <c r="K11" s="223">
        <f>Boys!K14</f>
        <v>4</v>
      </c>
      <c r="L11" s="222">
        <f>Girls!K17</f>
        <v>0</v>
      </c>
      <c r="M11" s="230">
        <f>Boys!K17</f>
        <v>0</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2</v>
      </c>
      <c r="G12" s="223">
        <f>Boys!N8</f>
        <v>0</v>
      </c>
      <c r="H12" s="222">
        <f>Girls!N11</f>
        <v>6</v>
      </c>
      <c r="I12" s="226">
        <f>Boys!N11</f>
        <v>0</v>
      </c>
      <c r="J12" s="222">
        <f>Girls!N14</f>
        <v>4</v>
      </c>
      <c r="K12" s="223">
        <f>Boys!N14</f>
        <v>0</v>
      </c>
      <c r="L12" s="222">
        <f>Girls!N17</f>
        <v>0</v>
      </c>
      <c r="M12" s="223">
        <f>Boys!N17</f>
        <v>0</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6</v>
      </c>
      <c r="G13" s="223">
        <f>Boys!Q8</f>
        <v>4</v>
      </c>
      <c r="H13" s="222">
        <f>Girls!Q11</f>
        <v>0</v>
      </c>
      <c r="I13" s="226">
        <f>Boys!Q11</f>
        <v>6</v>
      </c>
      <c r="J13" s="222">
        <f>Girls!Q14</f>
        <v>4</v>
      </c>
      <c r="K13" s="223">
        <f>Boys!Q14</f>
        <v>2</v>
      </c>
      <c r="L13" s="222">
        <f>Girls!Q17</f>
        <v>0</v>
      </c>
      <c r="M13" s="230">
        <f>Boys!Q17</f>
        <v>0</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6</v>
      </c>
      <c r="G15" s="223">
        <f>Boys!W8</f>
        <v>0</v>
      </c>
      <c r="H15" s="222">
        <f>Girls!W11</f>
        <v>4</v>
      </c>
      <c r="I15" s="226">
        <f>Boys!W11</f>
        <v>0</v>
      </c>
      <c r="J15" s="222">
        <f>Girls!W14</f>
        <v>2</v>
      </c>
      <c r="K15" s="223">
        <f>Boys!W14</f>
        <v>0</v>
      </c>
      <c r="L15" s="222">
        <f>Girls!W17</f>
        <v>0</v>
      </c>
      <c r="M15" s="230">
        <f>Boys!W17</f>
        <v>0</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145</v>
      </c>
      <c r="D19" s="415" t="str">
        <f>'TEAM NAMES &amp; EVENTS'!V12</f>
        <v>Chest Push</v>
      </c>
      <c r="E19" s="416"/>
      <c r="F19" s="220">
        <f>Girls!AK8</f>
        <v>0</v>
      </c>
      <c r="G19" s="221">
        <f>Boys!AK8</f>
        <v>6</v>
      </c>
      <c r="H19" s="220">
        <f>Girls!AK11</f>
        <v>0</v>
      </c>
      <c r="I19" s="227">
        <f>Boys!AK11</f>
        <v>4</v>
      </c>
      <c r="J19" s="220">
        <f>Girls!AK14</f>
        <v>0</v>
      </c>
      <c r="K19" s="221">
        <f>Boys!AK14</f>
        <v>2</v>
      </c>
      <c r="L19" s="220">
        <f>Girls!AK17</f>
        <v>0</v>
      </c>
      <c r="M19" s="229">
        <f>Boys!AK17</f>
        <v>0</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0</v>
      </c>
      <c r="G20" s="223">
        <f>Boys!AN8</f>
        <v>6</v>
      </c>
      <c r="H20" s="222">
        <f>Girls!AN11</f>
        <v>0</v>
      </c>
      <c r="I20" s="226">
        <f>Boys!AN11</f>
        <v>2</v>
      </c>
      <c r="J20" s="222">
        <f>Girls!AN14</f>
        <v>0</v>
      </c>
      <c r="K20" s="223">
        <f>Boys!AN14</f>
        <v>4</v>
      </c>
      <c r="L20" s="222">
        <f>Girls!AN17</f>
        <v>0</v>
      </c>
      <c r="M20" s="230">
        <f>Boys!AN17</f>
        <v>0</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6</v>
      </c>
      <c r="G21" s="223">
        <f>Boys!AQ8</f>
        <v>6</v>
      </c>
      <c r="H21" s="222">
        <f>Girls!AQ11</f>
        <v>4</v>
      </c>
      <c r="I21" s="226">
        <f>Boys!AQ11</f>
        <v>2</v>
      </c>
      <c r="J21" s="222">
        <f>Girls!AQ14</f>
        <v>2</v>
      </c>
      <c r="K21" s="223">
        <f>Boys!AQ14</f>
        <v>4</v>
      </c>
      <c r="L21" s="222">
        <f>Girls!AQ17</f>
        <v>0</v>
      </c>
      <c r="M21" s="230">
        <f>Boys!AQ17</f>
        <v>0</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6</v>
      </c>
      <c r="G22" s="223">
        <f>Boys!AT8</f>
        <v>6</v>
      </c>
      <c r="H22" s="222">
        <f>Girls!AT11</f>
        <v>4</v>
      </c>
      <c r="I22" s="226">
        <f>Boys!AT11</f>
        <v>2</v>
      </c>
      <c r="J22" s="222">
        <f>Girls!AT14</f>
        <v>2</v>
      </c>
      <c r="K22" s="223">
        <f>Boys!AT14</f>
        <v>4</v>
      </c>
      <c r="L22" s="222">
        <f>Girls!AT17</f>
        <v>0</v>
      </c>
      <c r="M22" s="230">
        <f>Boys!AT17</f>
        <v>0</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32</v>
      </c>
      <c r="G27" s="221">
        <f t="shared" si="0"/>
        <v>34</v>
      </c>
      <c r="H27" s="222">
        <f t="shared" si="0"/>
        <v>22</v>
      </c>
      <c r="I27" s="226">
        <f t="shared" si="0"/>
        <v>18</v>
      </c>
      <c r="J27" s="222">
        <f t="shared" si="0"/>
        <v>16</v>
      </c>
      <c r="K27" s="223">
        <f t="shared" si="0"/>
        <v>20</v>
      </c>
      <c r="L27" s="222">
        <f t="shared" si="0"/>
        <v>0</v>
      </c>
      <c r="M27" s="223">
        <f t="shared" si="0"/>
        <v>0</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9">
        <f>SUM(F27:G27)</f>
        <v>66</v>
      </c>
      <c r="G28" s="410"/>
      <c r="H28" s="390">
        <f>SUM(H27:I27)</f>
        <v>40</v>
      </c>
      <c r="I28" s="391"/>
      <c r="J28" s="390">
        <f>SUM(J27:K27)</f>
        <v>36</v>
      </c>
      <c r="K28" s="391"/>
      <c r="L28" s="390">
        <f>SUM(L27:M27)</f>
        <v>0</v>
      </c>
      <c r="M28" s="391"/>
      <c r="N28" s="390">
        <f>SUM(N27:O27)</f>
        <v>0</v>
      </c>
      <c r="O28" s="391"/>
      <c r="P28" s="390">
        <f>SUM(P27:Q27)</f>
        <v>0</v>
      </c>
      <c r="Q28" s="391"/>
      <c r="R28" s="390">
        <f>SUM(R27:S27)</f>
        <v>0</v>
      </c>
      <c r="S28" s="391"/>
      <c r="T28" s="390">
        <f>SUM(T27:U27)</f>
        <v>0</v>
      </c>
      <c r="U28" s="391"/>
      <c r="W28" s="248"/>
    </row>
    <row r="29" spans="1:23" ht="13.5" thickBot="1">
      <c r="A29" s="248"/>
      <c r="B29" s="243"/>
      <c r="C29" s="243"/>
      <c r="D29" s="344" t="s">
        <v>23</v>
      </c>
      <c r="E29" s="345"/>
      <c r="F29" s="394">
        <f>IF(F28=0,0,RANK(F28,$F$28:$U$28))</f>
        <v>1</v>
      </c>
      <c r="G29" s="395"/>
      <c r="H29" s="394">
        <f>IF(H28=0,0,RANK(H28,$F$28:$U$28))</f>
        <v>2</v>
      </c>
      <c r="I29" s="395"/>
      <c r="J29" s="394">
        <f>IF(J28=0,0,RANK(J28,$F$28:$U$28))</f>
        <v>3</v>
      </c>
      <c r="K29" s="395"/>
      <c r="L29" s="394">
        <f>IF(L28=0,0,RANK(L28,$F$28:$U$28))</f>
        <v>0</v>
      </c>
      <c r="M29" s="395"/>
      <c r="N29" s="394">
        <f>IF(N28=0,0,RANK(N28,$F$28:$U$28))</f>
        <v>0</v>
      </c>
      <c r="O29" s="395"/>
      <c r="P29" s="394">
        <f>IF(P28=0,0,RANK(P28,$F$28:$U$28))</f>
        <v>0</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148</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B1">
      <selection activeCell="AR14" sqref="AR1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f>LOOKUP("School A",'TEAM NAMES &amp; EVENTS'!B12:B35,'TEAM NAMES &amp; EVENTS'!E12:E27)</f>
        <v>0</v>
      </c>
      <c r="D6" s="435" t="str">
        <f>LOOKUP("School A",'TEAM NAMES &amp; EVENTS'!$B$12:$B$35,'TEAM NAMES &amp; EVENTS'!$D$12:$D$27)</f>
        <v>St Josephs </v>
      </c>
      <c r="E6" s="27"/>
      <c r="F6" s="426"/>
      <c r="G6" s="5" t="b">
        <f>IF(F6&gt;0,F6)</f>
        <v>0</v>
      </c>
      <c r="H6" s="429">
        <f>IF(G6=FALSE,0,RANK(G6,G$6:G$29,1))</f>
        <v>0</v>
      </c>
      <c r="I6" s="426">
        <v>27.84</v>
      </c>
      <c r="J6" s="5">
        <f>IF(I6&gt;0,I6)</f>
        <v>27.84</v>
      </c>
      <c r="K6" s="429">
        <f>IF(J6=FALSE,0,RANK(J6,J$6:J$29,1))</f>
        <v>1</v>
      </c>
      <c r="L6" s="426">
        <v>1.05</v>
      </c>
      <c r="M6" s="5">
        <f>IF(L6&gt;0,L6)</f>
        <v>1.05</v>
      </c>
      <c r="N6" s="429">
        <f>IF(M6=FALSE,0,RANK(M6,M$6:M$29,1))</f>
        <v>3</v>
      </c>
      <c r="O6" s="426">
        <v>1.37</v>
      </c>
      <c r="P6" s="5">
        <f>IF(O6&gt;0,O6)</f>
        <v>1.37</v>
      </c>
      <c r="Q6" s="429">
        <f>IF(P6=FALSE,0,RANK(P6,P$6:P$29,1))</f>
        <v>1</v>
      </c>
      <c r="R6" s="426"/>
      <c r="S6" s="5" t="b">
        <f>IF(R6&gt;0,R6)</f>
        <v>0</v>
      </c>
      <c r="T6" s="429">
        <f>IF(S6=FALSE,0,RANK(S6,S$6:S$29,1))</f>
        <v>0</v>
      </c>
      <c r="U6" s="426">
        <v>1.02</v>
      </c>
      <c r="V6" s="5">
        <f>IF(U6&gt;0,U6)</f>
        <v>1.02</v>
      </c>
      <c r="W6" s="429">
        <f>IF(V6=FALSE,0,RANK(V6,V$6:V$29,1))</f>
        <v>1</v>
      </c>
      <c r="X6" s="426"/>
      <c r="Y6" s="5" t="b">
        <f>IF(X6&gt;0,X6)</f>
        <v>0</v>
      </c>
      <c r="Z6" s="429">
        <f>IF(Y6=FALSE,0,RANK(Y6,Y$6:Y$29,1))</f>
        <v>0</v>
      </c>
      <c r="AA6" s="426"/>
      <c r="AB6" s="5" t="b">
        <f>IF(AA6&gt;0,AA6)</f>
        <v>0</v>
      </c>
      <c r="AC6" s="429">
        <f>IF(AB6=FALSE,0,RANK(AB6,AB$6:AB$29,1))</f>
        <v>0</v>
      </c>
      <c r="AD6" s="6"/>
      <c r="AE6" s="440">
        <f>LOOKUP("School A",'TEAM NAMES &amp; EVENTS'!B12:B35,'TEAM NAMES &amp; EVENTS'!E12:E27)</f>
        <v>0</v>
      </c>
      <c r="AF6" s="444" t="str">
        <f>LOOKUP("School A",'TEAM NAMES &amp; EVENTS'!$B$12:$B$35,'TEAM NAMES &amp; EVENTS'!$D$12:$D$27)</f>
        <v>St Josephs </v>
      </c>
      <c r="AG6" s="27"/>
      <c r="AH6" s="7">
        <v>1</v>
      </c>
      <c r="AI6" s="71"/>
      <c r="AJ6" s="8" t="b">
        <f>IF(AI6+AI7+AI8&gt;0,AI6+AI7+AI8)</f>
        <v>0</v>
      </c>
      <c r="AK6" s="9">
        <f>AI6+AI7+AI8</f>
        <v>0</v>
      </c>
      <c r="AL6" s="75"/>
      <c r="AM6" s="8" t="b">
        <f>IF(AL6+AL7+AL8&gt;0,AL6+AL7+AL8)</f>
        <v>0</v>
      </c>
      <c r="AN6" s="9">
        <f>AL6+AL7+AL8</f>
        <v>0</v>
      </c>
      <c r="AO6" s="71">
        <v>1.48</v>
      </c>
      <c r="AP6" s="8">
        <f>IF(AO6+AO7+AO8&gt;0,AO6+AO7+AO8)</f>
        <v>4.359999999999999</v>
      </c>
      <c r="AQ6" s="9">
        <f>AO6+AO7+AO8</f>
        <v>4.359999999999999</v>
      </c>
      <c r="AR6" s="71">
        <v>5.06</v>
      </c>
      <c r="AS6" s="8">
        <f>IF(AR6+AR7+AR8&gt;0,AR6+AR7+AR8)</f>
        <v>13.41</v>
      </c>
      <c r="AT6" s="9">
        <f>AR6+AR7+AR8</f>
        <v>13.41</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c r="AJ7" s="11"/>
      <c r="AK7" s="12">
        <f>IF(AJ6=FALSE,0,RANK(AJ6,AJ$6:AJ$29,))</f>
        <v>0</v>
      </c>
      <c r="AL7" s="76"/>
      <c r="AM7" s="11"/>
      <c r="AN7" s="12">
        <f>IF(AM6=FALSE,0,RANK(AM6,AM$6:AM$29,))</f>
        <v>0</v>
      </c>
      <c r="AO7" s="72">
        <v>1.44</v>
      </c>
      <c r="AP7" s="11"/>
      <c r="AQ7" s="12">
        <f>IF(AP6=FALSE,0,RANK(AP6,AP$6:AP$29,))</f>
        <v>1</v>
      </c>
      <c r="AR7" s="72">
        <v>4.1</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0</v>
      </c>
      <c r="I8" s="428"/>
      <c r="J8" s="13"/>
      <c r="K8" s="14">
        <f>IF(K6=0,0,(LOOKUP(K6,'TEAM NAMES &amp; EVENTS'!$K$12:$K$27,'TEAM NAMES &amp; EVENTS'!$L$12:$L$27)))</f>
        <v>6</v>
      </c>
      <c r="L8" s="428"/>
      <c r="M8" s="13"/>
      <c r="N8" s="14">
        <f>IF(N6=0,0,(LOOKUP(N6,'TEAM NAMES &amp; EVENTS'!$K$12:$K$27,'TEAM NAMES &amp; EVENTS'!$L$12:$L$27)))</f>
        <v>2</v>
      </c>
      <c r="O8" s="428"/>
      <c r="P8" s="13"/>
      <c r="Q8" s="14">
        <f>IF(Q6=0,0,(LOOKUP(Q6,'TEAM NAMES &amp; EVENTS'!$K$12:$K$27,'TEAM NAMES &amp; EVENTS'!$L$12:$L$27)))</f>
        <v>6</v>
      </c>
      <c r="R8" s="428"/>
      <c r="S8" s="13"/>
      <c r="T8" s="14">
        <f>IF(T6=0,0,(LOOKUP(T6,'TEAM NAMES &amp; EVENTS'!$K$12:$K$27,'TEAM NAMES &amp; EVENTS'!$L$12:$L$27)))</f>
        <v>0</v>
      </c>
      <c r="U8" s="428"/>
      <c r="V8" s="13"/>
      <c r="W8" s="14">
        <f>IF(W6=0,0,(LOOKUP(W6,'TEAM NAMES &amp; EVENTS'!$K$12:$K$27,'TEAM NAMES &amp; EVENTS'!$L$12:$L$27)))</f>
        <v>6</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c r="AJ8" s="15"/>
      <c r="AK8" s="16">
        <f>IF(AK7=0,0,(LOOKUP(AK7,'TEAM NAMES &amp; EVENTS'!$K$12:$K$27,'TEAM NAMES &amp; EVENTS'!$L$12:$L$27)))</f>
        <v>0</v>
      </c>
      <c r="AL8" s="77"/>
      <c r="AM8" s="15"/>
      <c r="AN8" s="16">
        <f>IF(AN7=0,0,(LOOKUP(AN7,'TEAM NAMES &amp; EVENTS'!$K$12:$K$27,'TEAM NAMES &amp; EVENTS'!$L$12:$L$27)))</f>
        <v>0</v>
      </c>
      <c r="AO8" s="73">
        <v>1.44</v>
      </c>
      <c r="AP8" s="15"/>
      <c r="AQ8" s="16">
        <f>IF(AQ7=0,0,(LOOKUP(AQ7,'TEAM NAMES &amp; EVENTS'!$K$12:$K$27,'TEAM NAMES &amp; EVENTS'!$L$12:$L$27)))</f>
        <v>6</v>
      </c>
      <c r="AR8" s="73">
        <v>4.25</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f>LOOKUP("School B",'TEAM NAMES &amp; EVENTS'!B12:B35,'TEAM NAMES &amp; EVENTS'!E12:E27)</f>
        <v>0</v>
      </c>
      <c r="D9" s="435" t="str">
        <f>LOOKUP("School B",'TEAM NAMES &amp; EVENTS'!$B$12:$B$35,'TEAM NAMES &amp; EVENTS'!$D$12:$D$27)</f>
        <v>Keyham Barton</v>
      </c>
      <c r="E9" s="28"/>
      <c r="F9" s="427"/>
      <c r="G9" s="10" t="b">
        <f>IF(F9&gt;0,F9)</f>
        <v>0</v>
      </c>
      <c r="H9" s="429">
        <f>IF(G9=FALSE,0,RANK(G9,G$6:G$29,1))</f>
        <v>0</v>
      </c>
      <c r="I9" s="427">
        <v>31.77</v>
      </c>
      <c r="J9" s="10">
        <f>IF(I9&gt;0,I9)</f>
        <v>31.77</v>
      </c>
      <c r="K9" s="429">
        <f>IF(J9=FALSE,0,RANK(J9,J$6:J$29,1))</f>
        <v>2</v>
      </c>
      <c r="L9" s="427">
        <v>1.02</v>
      </c>
      <c r="M9" s="10">
        <f>IF(L9&gt;0,L9)</f>
        <v>1.02</v>
      </c>
      <c r="N9" s="429">
        <f>IF(M9=FALSE,0,RANK(M9,M$6:M$29,1))</f>
        <v>1</v>
      </c>
      <c r="O9" s="427"/>
      <c r="P9" s="10" t="b">
        <f>IF(O9&gt;0,O9)</f>
        <v>0</v>
      </c>
      <c r="Q9" s="429">
        <f>IF(P9=FALSE,0,RANK(P9,P$6:P$29,1))</f>
        <v>0</v>
      </c>
      <c r="R9" s="427"/>
      <c r="S9" s="10" t="b">
        <f>IF(R9&gt;0,R9)</f>
        <v>0</v>
      </c>
      <c r="T9" s="429">
        <f>IF(S9=FALSE,0,RANK(S9,S$6:S$29,1))</f>
        <v>0</v>
      </c>
      <c r="U9" s="427">
        <v>1.04</v>
      </c>
      <c r="V9" s="10">
        <f>IF(U9&gt;0,U9)</f>
        <v>1.04</v>
      </c>
      <c r="W9" s="429">
        <f>IF(V9=FALSE,0,RANK(V9,V$6:V$29,1))</f>
        <v>2</v>
      </c>
      <c r="X9" s="427"/>
      <c r="Y9" s="10" t="b">
        <f>IF(X9&gt;0,X9)</f>
        <v>0</v>
      </c>
      <c r="Z9" s="429">
        <f>IF(Y9=FALSE,0,RANK(Y9,Y$6:Y$29,1))</f>
        <v>0</v>
      </c>
      <c r="AA9" s="427"/>
      <c r="AB9" s="10" t="b">
        <f>IF(AA9&gt;0,AA9)</f>
        <v>0</v>
      </c>
      <c r="AC9" s="429">
        <f>IF(AB9=FALSE,0,RANK(AB9,AB$6:AB$29,1))</f>
        <v>0</v>
      </c>
      <c r="AD9" s="6"/>
      <c r="AE9" s="440">
        <f>LOOKUP("School B",'TEAM NAMES &amp; EVENTS'!B12:B35,'TEAM NAMES &amp; EVENTS'!E12:E27)</f>
        <v>0</v>
      </c>
      <c r="AF9" s="444" t="str">
        <f>LOOKUP("School B",'TEAM NAMES &amp; EVENTS'!$B$12:$B$35,'TEAM NAMES &amp; EVENTS'!$D$12:$D$27)</f>
        <v>Keyham Barton</v>
      </c>
      <c r="AG9" s="28"/>
      <c r="AH9" s="7">
        <v>1</v>
      </c>
      <c r="AI9" s="74"/>
      <c r="AJ9" s="17" t="b">
        <f>IF(AI9+AI10+AI11&gt;0,AI9+AI10+AI11)</f>
        <v>0</v>
      </c>
      <c r="AK9" s="9">
        <f>AI9+AI10+AI11</f>
        <v>0</v>
      </c>
      <c r="AL9" s="78"/>
      <c r="AM9" s="17" t="b">
        <f>IF(AL9+AL10+AL11&gt;0,AL9+AL10+AL11)</f>
        <v>0</v>
      </c>
      <c r="AN9" s="9">
        <f>AL9+AL10+AL11</f>
        <v>0</v>
      </c>
      <c r="AO9" s="74">
        <v>1.32</v>
      </c>
      <c r="AP9" s="17">
        <f>IF(AO9+AO10+AO11&gt;0,AO9+AO10+AO11)</f>
        <v>3.9000000000000004</v>
      </c>
      <c r="AQ9" s="9">
        <f>AO9+AO10+AO11</f>
        <v>3.9000000000000004</v>
      </c>
      <c r="AR9" s="74">
        <v>3.58</v>
      </c>
      <c r="AS9" s="17">
        <f>IF(AR9+AR10+AR11&gt;0,AR9+AR10+AR11)</f>
        <v>10.93</v>
      </c>
      <c r="AT9" s="9">
        <f>AR9+AR10+AR11</f>
        <v>10.93</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c r="AJ10" s="11"/>
      <c r="AK10" s="12">
        <f>IF(AJ9=FALSE,0,RANK(AJ9,AJ$6:AJ$29,))</f>
        <v>0</v>
      </c>
      <c r="AL10" s="76"/>
      <c r="AM10" s="11"/>
      <c r="AN10" s="12">
        <f>IF(AM9=FALSE,0,RANK(AM9,AM$6:AM$29,))</f>
        <v>0</v>
      </c>
      <c r="AO10" s="72">
        <v>1.22</v>
      </c>
      <c r="AP10" s="11"/>
      <c r="AQ10" s="12">
        <f>IF(AP9=FALSE,0,RANK(AP9,AP$6:AP$29,))</f>
        <v>2</v>
      </c>
      <c r="AR10" s="72">
        <v>3.75</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0</v>
      </c>
      <c r="I11" s="428"/>
      <c r="J11" s="13"/>
      <c r="K11" s="14">
        <f>IF(K9=0,0,(LOOKUP(K9,'TEAM NAMES &amp; EVENTS'!$K$12:$K$27,'TEAM NAMES &amp; EVENTS'!$L$12:$L$27)))</f>
        <v>4</v>
      </c>
      <c r="L11" s="428"/>
      <c r="M11" s="13"/>
      <c r="N11" s="14">
        <f>IF(N9=0,0,(LOOKUP(N9,'TEAM NAMES &amp; EVENTS'!$K$12:$K$27,'TEAM NAMES &amp; EVENTS'!$L$12:$L$27)))</f>
        <v>6</v>
      </c>
      <c r="O11" s="428"/>
      <c r="P11" s="13"/>
      <c r="Q11" s="14">
        <f>IF(Q9=0,0,(LOOKUP(Q9,'TEAM NAMES &amp; EVENTS'!$K$12:$K$27,'TEAM NAMES &amp; EVENTS'!$L$12:$L$27)))</f>
        <v>0</v>
      </c>
      <c r="R11" s="428"/>
      <c r="S11" s="13"/>
      <c r="T11" s="14">
        <f>IF(T9=0,0,(LOOKUP(T9,'TEAM NAMES &amp; EVENTS'!$K$12:$K$27,'TEAM NAMES &amp; EVENTS'!$L$12:$L$27)))</f>
        <v>0</v>
      </c>
      <c r="U11" s="428"/>
      <c r="V11" s="13"/>
      <c r="W11" s="14">
        <f>IF(W9=0,0,(LOOKUP(W9,'TEAM NAMES &amp; EVENTS'!$K$12:$K$27,'TEAM NAMES &amp; EVENTS'!$L$12:$L$27)))</f>
        <v>4</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c r="AJ11" s="15"/>
      <c r="AK11" s="16">
        <f>IF(AK10=0,0,(LOOKUP(AK10,'TEAM NAMES &amp; EVENTS'!$K$12:$K$27,'TEAM NAMES &amp; EVENTS'!$L$12:$L$27)))</f>
        <v>0</v>
      </c>
      <c r="AL11" s="77"/>
      <c r="AM11" s="15"/>
      <c r="AN11" s="16">
        <f>IF(AN10=0,0,(LOOKUP(AN10,'TEAM NAMES &amp; EVENTS'!$K$12:$K$27,'TEAM NAMES &amp; EVENTS'!$L$12:$L$27)))</f>
        <v>0</v>
      </c>
      <c r="AO11" s="73">
        <v>1.36</v>
      </c>
      <c r="AP11" s="15"/>
      <c r="AQ11" s="16">
        <f>IF(AQ10=0,0,(LOOKUP(AQ10,'TEAM NAMES &amp; EVENTS'!$K$12:$K$27,'TEAM NAMES &amp; EVENTS'!$L$12:$L$27)))</f>
        <v>4</v>
      </c>
      <c r="AR11" s="73">
        <v>3.6</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f>LOOKUP("School C",'TEAM NAMES &amp; EVENTS'!B12:B35,'TEAM NAMES &amp; EVENTS'!E12:E27)</f>
        <v>0</v>
      </c>
      <c r="D12" s="446" t="str">
        <f>LOOKUP("School C",'TEAM NAMES &amp; EVENTS'!$B$12:$B$35,'TEAM NAMES &amp; EVENTS'!$D$12:$D$27)</f>
        <v>St Peters RC</v>
      </c>
      <c r="E12" s="28"/>
      <c r="F12" s="427"/>
      <c r="G12" s="10" t="b">
        <f>IF(F12&gt;0,F12)</f>
        <v>0</v>
      </c>
      <c r="H12" s="429">
        <f>IF(G12=FALSE,0,RANK(G12,G$6:G$29,1))</f>
        <v>0</v>
      </c>
      <c r="I12" s="427">
        <v>32.48</v>
      </c>
      <c r="J12" s="10">
        <f>IF(I12&gt;0,I12)</f>
        <v>32.48</v>
      </c>
      <c r="K12" s="429">
        <f>IF(J12=FALSE,0,RANK(J12,J$6:J$29,1))</f>
        <v>3</v>
      </c>
      <c r="L12" s="427">
        <v>1.04</v>
      </c>
      <c r="M12" s="10">
        <f>IF(L12&gt;0,L12)</f>
        <v>1.04</v>
      </c>
      <c r="N12" s="429">
        <f>IF(M12=FALSE,0,RANK(M12,M$6:M$29,1))</f>
        <v>2</v>
      </c>
      <c r="O12" s="427">
        <v>1.49</v>
      </c>
      <c r="P12" s="10">
        <f>IF(O12&gt;0,O12)</f>
        <v>1.49</v>
      </c>
      <c r="Q12" s="429">
        <f>IF(P12=FALSE,0,RANK(P12,P$6:P$29,1))</f>
        <v>2</v>
      </c>
      <c r="R12" s="427"/>
      <c r="S12" s="10" t="b">
        <f>IF(R12&gt;0,R12)</f>
        <v>0</v>
      </c>
      <c r="T12" s="429">
        <f>IF(S12=FALSE,0,RANK(S12,S$6:S$29,1))</f>
        <v>0</v>
      </c>
      <c r="U12" s="427">
        <v>1.08</v>
      </c>
      <c r="V12" s="10">
        <f>IF(U12&gt;0,U12)</f>
        <v>1.08</v>
      </c>
      <c r="W12" s="429">
        <f>IF(V12=FALSE,0,RANK(V12,V$6:V$29,1))</f>
        <v>3</v>
      </c>
      <c r="X12" s="427"/>
      <c r="Y12" s="10" t="b">
        <f>IF(X12&gt;0,X12)</f>
        <v>0</v>
      </c>
      <c r="Z12" s="429">
        <f>IF(Y12=FALSE,0,RANK(Y12,Y$6:Y$29,1))</f>
        <v>0</v>
      </c>
      <c r="AA12" s="427"/>
      <c r="AB12" s="10" t="b">
        <f>IF(AA12&gt;0,AA12)</f>
        <v>0</v>
      </c>
      <c r="AC12" s="429">
        <f>IF(AB12=FALSE,0,RANK(AB12,AB$6:AB$29,1))</f>
        <v>0</v>
      </c>
      <c r="AD12" s="6"/>
      <c r="AE12" s="440">
        <f>LOOKUP("School C",'TEAM NAMES &amp; EVENTS'!B12:B35,'TEAM NAMES &amp; EVENTS'!E12:E27)</f>
        <v>0</v>
      </c>
      <c r="AF12" s="449" t="str">
        <f>LOOKUP("School C",'TEAM NAMES &amp; EVENTS'!$B$12:$B$35,'TEAM NAMES &amp; EVENTS'!$D$12:$D$27)</f>
        <v>St Peters RC</v>
      </c>
      <c r="AG12" s="28"/>
      <c r="AH12" s="7">
        <v>1</v>
      </c>
      <c r="AI12" s="74"/>
      <c r="AJ12" s="17" t="b">
        <f>IF(AI12+AI13+AI14&gt;0,AI12+AI13+AI14)</f>
        <v>0</v>
      </c>
      <c r="AK12" s="9">
        <f>AI12+AI13+AI14</f>
        <v>0</v>
      </c>
      <c r="AL12" s="78"/>
      <c r="AM12" s="17" t="b">
        <f>IF(AL12+AL13+AL14&gt;0,AL12+AL13+AL14)</f>
        <v>0</v>
      </c>
      <c r="AN12" s="9">
        <f>AL12+AL13+AL14</f>
        <v>0</v>
      </c>
      <c r="AO12" s="74">
        <v>1.82</v>
      </c>
      <c r="AP12" s="17">
        <f>IF(AO12+AO13+AO14&gt;0,AO12+AO13+AO14)</f>
        <v>2.98</v>
      </c>
      <c r="AQ12" s="9">
        <f>AO12+AO13+AO14</f>
        <v>2.98</v>
      </c>
      <c r="AR12" s="74">
        <v>4.04</v>
      </c>
      <c r="AS12" s="17">
        <f>IF(AR12+AR13+AR14&gt;0,AR12+AR13+AR14)</f>
        <v>8.83</v>
      </c>
      <c r="AT12" s="9">
        <f>AR12+AR13+AR14</f>
        <v>8.83</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c r="AJ13" s="11"/>
      <c r="AK13" s="12">
        <f>IF(AJ12=FALSE,0,RANK(AJ12,AJ$6:AJ$29,))</f>
        <v>0</v>
      </c>
      <c r="AL13" s="76"/>
      <c r="AM13" s="11"/>
      <c r="AN13" s="12">
        <f>IF(AM12=FALSE,0,RANK(AM12,AM$6:AM$29,))</f>
        <v>0</v>
      </c>
      <c r="AO13" s="72">
        <v>1.16</v>
      </c>
      <c r="AP13" s="11"/>
      <c r="AQ13" s="12">
        <f>IF(AP12=FALSE,0,RANK(AP12,AP$6:AP$29,))</f>
        <v>3</v>
      </c>
      <c r="AR13" s="72">
        <v>4.79</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0</v>
      </c>
      <c r="I14" s="428"/>
      <c r="J14" s="13"/>
      <c r="K14" s="14">
        <f>IF(K12=0,0,(LOOKUP(K12,'TEAM NAMES &amp; EVENTS'!$K$12:$K$27,'TEAM NAMES &amp; EVENTS'!$L$12:$L$27)))</f>
        <v>2</v>
      </c>
      <c r="L14" s="428"/>
      <c r="M14" s="13"/>
      <c r="N14" s="14">
        <f>IF(N12=0,0,(LOOKUP(N12,'TEAM NAMES &amp; EVENTS'!$K$12:$K$27,'TEAM NAMES &amp; EVENTS'!$L$12:$L$27)))</f>
        <v>4</v>
      </c>
      <c r="O14" s="428"/>
      <c r="P14" s="13"/>
      <c r="Q14" s="14">
        <f>IF(Q12=0,0,(LOOKUP(Q12,'TEAM NAMES &amp; EVENTS'!$K$12:$K$27,'TEAM NAMES &amp; EVENTS'!$L$12:$L$27)))</f>
        <v>4</v>
      </c>
      <c r="R14" s="428"/>
      <c r="S14" s="13"/>
      <c r="T14" s="14">
        <f>IF(T12=0,0,(LOOKUP(T12,'TEAM NAMES &amp; EVENTS'!$K$12:$K$27,'TEAM NAMES &amp; EVENTS'!$L$12:$L$27)))</f>
        <v>0</v>
      </c>
      <c r="U14" s="428"/>
      <c r="V14" s="13"/>
      <c r="W14" s="14">
        <f>IF(W12=0,0,(LOOKUP(W12,'TEAM NAMES &amp; EVENTS'!$K$12:$K$27,'TEAM NAMES &amp; EVENTS'!$L$12:$L$27)))</f>
        <v>2</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c r="AJ14" s="15"/>
      <c r="AK14" s="16">
        <f>IF(AK13=0,0,(LOOKUP(AK13,'TEAM NAMES &amp; EVENTS'!$K$12:$K$27,'TEAM NAMES &amp; EVENTS'!$L$12:$L$27)))</f>
        <v>0</v>
      </c>
      <c r="AL14" s="77"/>
      <c r="AM14" s="15"/>
      <c r="AN14" s="16">
        <f>IF(AN13=0,0,(LOOKUP(AN13,'TEAM NAMES &amp; EVENTS'!$K$12:$K$27,'TEAM NAMES &amp; EVENTS'!$L$12:$L$27)))</f>
        <v>0</v>
      </c>
      <c r="AO14" s="73"/>
      <c r="AP14" s="15"/>
      <c r="AQ14" s="16">
        <f>IF(AQ13=0,0,(LOOKUP(AQ13,'TEAM NAMES &amp; EVENTS'!$K$12:$K$27,'TEAM NAMES &amp; EVENTS'!$L$12:$L$27)))</f>
        <v>2</v>
      </c>
      <c r="AR14" s="73"/>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f>LOOKUP("School D",'TEAM NAMES &amp; EVENTS'!B12:B35,'TEAM NAMES &amp; EVENTS'!E12:E27)</f>
        <v>0</v>
      </c>
      <c r="D15" s="435">
        <f>LOOKUP("School D",'TEAM NAMES &amp; EVENTS'!$B$12:$B$35,'TEAM NAMES &amp; EVENTS'!$D$12:$D$27)</f>
        <v>0</v>
      </c>
      <c r="E15" s="28"/>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EVENTS'!B12:B35,'TEAM NAMES &amp; EVENTS'!E12:E27)</f>
        <v>0</v>
      </c>
      <c r="AF15" s="444">
        <f>LOOKUP("School D",'TEAM NAMES &amp; EVENTS'!$B$12:$B$35,'TEAM NAMES &amp; EVENTS'!$D$12:$D$27)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f>LOOKUP("School E",'TEAM NAMES &amp; EVENTS'!$B$12:$B$35,'TEAM NAMES &amp; EVENTS'!$D$12:$D$27)</f>
        <v>0</v>
      </c>
      <c r="E18" s="30"/>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f>LOOKUP("School F",'TEAM NAMES &amp; EVENTS'!$B$12:$B$35,'TEAM NAMES &amp; EVENTS'!$D$12:$D$27)</f>
        <v>0</v>
      </c>
      <c r="E21" s="30"/>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tabSelected="1" zoomScaleSheetLayoutView="50" zoomScalePageLayoutView="0" workbookViewId="0" topLeftCell="D3">
      <selection activeCell="AI15" sqref="AI1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18</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f>LOOKUP("School A",'TEAM NAMES &amp; EVENTS'!B12:B27,'TEAM NAMES &amp; EVENTS'!E12:E27)</f>
        <v>0</v>
      </c>
      <c r="D6" s="435" t="str">
        <f>LOOKUP("School A",'TEAM NAMES &amp; EVENTS'!B12:B27,'TEAM NAMES &amp; EVENTS'!D12:D27)</f>
        <v>St Josephs </v>
      </c>
      <c r="E6" s="38"/>
      <c r="F6" s="426"/>
      <c r="G6" s="5" t="b">
        <f>IF(F6&gt;0,F6)</f>
        <v>0</v>
      </c>
      <c r="H6" s="429">
        <f>IF(G6=FALSE,0,RANK(G6,G$6:G$29,1))</f>
        <v>0</v>
      </c>
      <c r="I6" s="426">
        <v>26.6</v>
      </c>
      <c r="J6" s="5">
        <f>IF(I6&gt;0,I6)</f>
        <v>26.6</v>
      </c>
      <c r="K6" s="429">
        <f>IF(J6=FALSE,0,RANK(J6,J$6:J$29,1))</f>
        <v>1</v>
      </c>
      <c r="L6" s="426"/>
      <c r="M6" s="5" t="b">
        <f>IF(L6&gt;0,L6)</f>
        <v>0</v>
      </c>
      <c r="N6" s="429">
        <f>IF(M6=FALSE,0,RANK(M6,M$6:M$29,1))</f>
        <v>0</v>
      </c>
      <c r="O6" s="426">
        <v>1.34</v>
      </c>
      <c r="P6" s="5">
        <f>IF(O6&gt;0,O6)</f>
        <v>1.34</v>
      </c>
      <c r="Q6" s="429">
        <f>IF(P6=FALSE,0,RANK(P6,P$6:P$29,1))</f>
        <v>2</v>
      </c>
      <c r="R6" s="426"/>
      <c r="S6" s="5" t="b">
        <f>IF(R6&gt;0,R6)</f>
        <v>0</v>
      </c>
      <c r="T6" s="429">
        <f>IF(S6=FALSE,0,RANK(S6,S$6:S$29,1))</f>
        <v>0</v>
      </c>
      <c r="U6" s="426"/>
      <c r="V6" s="5" t="b">
        <f>IF(U6&gt;0,U6)</f>
        <v>0</v>
      </c>
      <c r="W6" s="429">
        <f>IF(V6=FALSE,0,RANK(V6,V$6:V$29,1))</f>
        <v>0</v>
      </c>
      <c r="X6" s="426"/>
      <c r="Y6" s="5" t="b">
        <f>IF(X6&gt;0,X6)</f>
        <v>0</v>
      </c>
      <c r="Z6" s="429">
        <f>IF(Y6=FALSE,0,RANK(Y6,Y$6:Y$29,1))</f>
        <v>0</v>
      </c>
      <c r="AA6" s="426"/>
      <c r="AB6" s="5" t="b">
        <f>IF(AA6&gt;0,AA6)</f>
        <v>0</v>
      </c>
      <c r="AC6" s="429">
        <f>IF(AB6=FALSE,0,RANK(AB6,AB$6:AB$29,1))</f>
        <v>0</v>
      </c>
      <c r="AD6" s="6"/>
      <c r="AE6" s="440">
        <f>LOOKUP("School A",'TEAM NAMES &amp; EVENTS'!B12:B27,'TEAM NAMES &amp; EVENTS'!E12:E27)</f>
        <v>0</v>
      </c>
      <c r="AF6" s="449" t="str">
        <f>LOOKUP("School A",'TEAM NAMES &amp; EVENTS'!B12:B27,'TEAM NAMES &amp; EVENTS'!D12:D27)</f>
        <v>St Josephs </v>
      </c>
      <c r="AG6" s="38"/>
      <c r="AH6" s="7">
        <v>1</v>
      </c>
      <c r="AI6" s="71">
        <v>5.25</v>
      </c>
      <c r="AJ6" s="8">
        <f>IF(AI6+AI7+AI8&gt;0,AI6+AI7+AI8)</f>
        <v>17.45</v>
      </c>
      <c r="AK6" s="9">
        <f>AI6+AI7+AI8</f>
        <v>17.45</v>
      </c>
      <c r="AL6" s="75">
        <v>50</v>
      </c>
      <c r="AM6" s="8">
        <f>IF(AL6+AL7+AL8&gt;0,AL6+AL7+AL8)</f>
        <v>138</v>
      </c>
      <c r="AN6" s="9">
        <f>AL6+AL7+AL8</f>
        <v>138</v>
      </c>
      <c r="AO6" s="71">
        <v>1.7</v>
      </c>
      <c r="AP6" s="8">
        <f>IF(AO6+AO7+AO8&gt;0,AO6+AO7+AO8)</f>
        <v>5</v>
      </c>
      <c r="AQ6" s="9">
        <f>AO6+AO7+AO8</f>
        <v>5</v>
      </c>
      <c r="AR6" s="71">
        <v>5</v>
      </c>
      <c r="AS6" s="8">
        <f>IF(AR6+AR7+AR8&gt;0,AR6+AR7+AR8)</f>
        <v>15.16</v>
      </c>
      <c r="AT6" s="9">
        <f>AR6+AR7+AR8</f>
        <v>15.16</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6.5</v>
      </c>
      <c r="AJ7" s="11"/>
      <c r="AK7" s="12">
        <f>IF(AJ6=FALSE,0,RANK(AJ6,AJ$6:AJ$29,))</f>
        <v>1</v>
      </c>
      <c r="AL7" s="76">
        <v>41</v>
      </c>
      <c r="AM7" s="11"/>
      <c r="AN7" s="12">
        <f>IF(AM6=FALSE,0,RANK(AM6,AM$6:AM$29,))</f>
        <v>1</v>
      </c>
      <c r="AO7" s="72">
        <v>1.64</v>
      </c>
      <c r="AP7" s="11"/>
      <c r="AQ7" s="12">
        <f>IF(AP6=FALSE,0,RANK(AP6,AP$6:AP$29,))</f>
        <v>1</v>
      </c>
      <c r="AR7" s="72">
        <v>5.24</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0</v>
      </c>
      <c r="I8" s="428"/>
      <c r="J8" s="13"/>
      <c r="K8" s="14">
        <f>IF(K6=0,0,(LOOKUP(K6,'TEAM NAMES &amp; EVENTS'!$K$12:$K$27,'TEAM NAMES &amp; EVENTS'!$L$12:$L$27)))</f>
        <v>6</v>
      </c>
      <c r="L8" s="428"/>
      <c r="M8" s="13"/>
      <c r="N8" s="14">
        <f>IF(N6=0,0,(LOOKUP(N6,'TEAM NAMES &amp; EVENTS'!$K$12:$K$27,'TEAM NAMES &amp; EVENTS'!$L$12:$L$27)))</f>
        <v>0</v>
      </c>
      <c r="O8" s="428"/>
      <c r="P8" s="13"/>
      <c r="Q8" s="14">
        <f>IF(Q6=0,0,(LOOKUP(Q6,'TEAM NAMES &amp; EVENTS'!$K$12:$K$27,'TEAM NAMES &amp; EVENTS'!$L$12:$L$27)))</f>
        <v>4</v>
      </c>
      <c r="R8" s="428"/>
      <c r="S8" s="13"/>
      <c r="T8" s="14">
        <f>IF(T6=0,0,(LOOKUP(T6,'TEAM NAMES &amp; EVENTS'!$K$12:$K$27,'TEAM NAMES &amp; EVENTS'!$L$12:$L$27)))</f>
        <v>0</v>
      </c>
      <c r="U8" s="428"/>
      <c r="V8" s="13"/>
      <c r="W8" s="14">
        <f>IF(W6=0,0,(LOOKUP(W6,'TEAM NAMES &amp; EVENTS'!$K$12:$K$27,'TEAM NAMES &amp; EVENTS'!$L$12:$L$27)))</f>
        <v>0</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5.7</v>
      </c>
      <c r="AJ8" s="15"/>
      <c r="AK8" s="16">
        <f>IF(AK7=0,0,(LOOKUP(AK7,'TEAM NAMES &amp; EVENTS'!$K$12:$K$27,'TEAM NAMES &amp; EVENTS'!$L$12:$L$27)))</f>
        <v>6</v>
      </c>
      <c r="AL8" s="77">
        <v>47</v>
      </c>
      <c r="AM8" s="15"/>
      <c r="AN8" s="16">
        <f>IF(AN7=0,0,(LOOKUP(AN7,'TEAM NAMES &amp; EVENTS'!$K$12:$K$27,'TEAM NAMES &amp; EVENTS'!$L$12:$L$27)))</f>
        <v>6</v>
      </c>
      <c r="AO8" s="73">
        <v>1.66</v>
      </c>
      <c r="AP8" s="15"/>
      <c r="AQ8" s="16">
        <f>IF(AQ7=0,0,(LOOKUP(AQ7,'TEAM NAMES &amp; EVENTS'!$K$12:$K$27,'TEAM NAMES &amp; EVENTS'!$L$12:$L$27)))</f>
        <v>6</v>
      </c>
      <c r="AR8" s="73">
        <v>4.92</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f>LOOKUP("School B",'TEAM NAMES &amp; EVENTS'!B12:B27,'TEAM NAMES &amp; EVENTS'!E12:E27)</f>
        <v>0</v>
      </c>
      <c r="D9" s="435" t="str">
        <f>LOOKUP("School B",'TEAM NAMES &amp; EVENTS'!B12:B27,'TEAM NAMES &amp; EVENTS'!D12:D27)</f>
        <v>Keyham Barton</v>
      </c>
      <c r="E9" s="39"/>
      <c r="F9" s="427"/>
      <c r="G9" s="10" t="b">
        <f>IF(F9&gt;0,F9)</f>
        <v>0</v>
      </c>
      <c r="H9" s="429">
        <f>IF(G9=FALSE,0,RANK(G9,G$6:G$29,1))</f>
        <v>0</v>
      </c>
      <c r="I9" s="427">
        <v>32.98</v>
      </c>
      <c r="J9" s="10">
        <f>IF(I9&gt;0,I9)</f>
        <v>32.98</v>
      </c>
      <c r="K9" s="429">
        <f>IF(J9=FALSE,0,RANK(J9,J$6:J$29,1))</f>
        <v>3</v>
      </c>
      <c r="L9" s="427"/>
      <c r="M9" s="10" t="b">
        <f>IF(L9&gt;0,L9)</f>
        <v>0</v>
      </c>
      <c r="N9" s="429">
        <f>IF(M9=FALSE,0,RANK(M9,M$6:M$29,1))</f>
        <v>0</v>
      </c>
      <c r="O9" s="427">
        <v>1.31</v>
      </c>
      <c r="P9" s="10">
        <f>IF(O9&gt;0,O9)</f>
        <v>1.31</v>
      </c>
      <c r="Q9" s="429">
        <f>IF(P9=FALSE,0,RANK(P9,P$6:P$29,1))</f>
        <v>1</v>
      </c>
      <c r="R9" s="427"/>
      <c r="S9" s="10" t="b">
        <f>IF(R9&gt;0,R9)</f>
        <v>0</v>
      </c>
      <c r="T9" s="429">
        <f>IF(S9=FALSE,0,RANK(S9,S$6:S$29,1))</f>
        <v>0</v>
      </c>
      <c r="U9" s="427"/>
      <c r="V9" s="10" t="b">
        <f>IF(U9&gt;0,U9)</f>
        <v>0</v>
      </c>
      <c r="W9" s="429">
        <f>IF(V9=FALSE,0,RANK(V9,V$6:V$29,1))</f>
        <v>0</v>
      </c>
      <c r="X9" s="427"/>
      <c r="Y9" s="10" t="b">
        <f>IF(X9&gt;0,X9)</f>
        <v>0</v>
      </c>
      <c r="Z9" s="429">
        <f>IF(Y9=FALSE,0,RANK(Y9,Y$6:Y$29,1))</f>
        <v>0</v>
      </c>
      <c r="AA9" s="427"/>
      <c r="AB9" s="10" t="b">
        <f>IF(AA9&gt;0,AA9)</f>
        <v>0</v>
      </c>
      <c r="AC9" s="429">
        <f>IF(AB9=FALSE,0,RANK(AB9,AB$6:AB$29,1))</f>
        <v>0</v>
      </c>
      <c r="AD9" s="6"/>
      <c r="AE9" s="440">
        <f>LOOKUP("School B",'TEAM NAMES &amp; EVENTS'!B12:B27,'TEAM NAMES &amp; EVENTS'!E12:E27)</f>
        <v>0</v>
      </c>
      <c r="AF9" s="449" t="str">
        <f>LOOKUP("School B",'TEAM NAMES &amp; EVENTS'!B12:B27,'TEAM NAMES &amp; EVENTS'!D12:D27)</f>
        <v>Keyham Barton</v>
      </c>
      <c r="AG9" s="39"/>
      <c r="AH9" s="7">
        <v>1</v>
      </c>
      <c r="AI9" s="74">
        <v>5</v>
      </c>
      <c r="AJ9" s="17">
        <f>IF(AI9+AI10+AI11&gt;0,AI9+AI10+AI11)</f>
        <v>16.25</v>
      </c>
      <c r="AK9" s="9">
        <f>AI9+AI10+AI11</f>
        <v>16.25</v>
      </c>
      <c r="AL9" s="78">
        <v>48</v>
      </c>
      <c r="AM9" s="17">
        <f>IF(AL9+AL10+AL11&gt;0,AL9+AL10+AL11)</f>
        <v>94</v>
      </c>
      <c r="AN9" s="9">
        <f>AL9+AL10+AL11</f>
        <v>94</v>
      </c>
      <c r="AO9" s="74">
        <v>1.66</v>
      </c>
      <c r="AP9" s="17">
        <f>IF(AO9+AO10+AO11&gt;0,AO9+AO10+AO11)</f>
        <v>4.42</v>
      </c>
      <c r="AQ9" s="9">
        <f>AO9+AO10+AO11</f>
        <v>4.42</v>
      </c>
      <c r="AR9" s="74">
        <v>4.42</v>
      </c>
      <c r="AS9" s="17">
        <f>IF(AR9+AR10+AR11&gt;0,AR9+AR10+AR11)</f>
        <v>8.68</v>
      </c>
      <c r="AT9" s="9">
        <f>AR9+AR10+AR11</f>
        <v>8.68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5.75</v>
      </c>
      <c r="AJ10" s="11"/>
      <c r="AK10" s="12">
        <f>IF(AJ9=FALSE,0,RANK(AJ9,AJ$6:AJ$29,))</f>
        <v>2</v>
      </c>
      <c r="AL10" s="76">
        <v>46</v>
      </c>
      <c r="AM10" s="11"/>
      <c r="AN10" s="12">
        <f>IF(AM9=FALSE,0,RANK(AM9,AM$6:AM$29,))</f>
        <v>3</v>
      </c>
      <c r="AO10" s="72">
        <v>1.68</v>
      </c>
      <c r="AP10" s="11"/>
      <c r="AQ10" s="12">
        <f>IF(AP9=FALSE,0,RANK(AP9,AP$6:AP$29,))</f>
        <v>3</v>
      </c>
      <c r="AR10" s="72">
        <v>4.26</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0</v>
      </c>
      <c r="I11" s="428"/>
      <c r="J11" s="13"/>
      <c r="K11" s="14">
        <f>IF(K9=0,0,(LOOKUP(K9,'TEAM NAMES &amp; EVENTS'!$K$12:$K$27,'TEAM NAMES &amp; EVENTS'!$L$12:$L$27)))</f>
        <v>2</v>
      </c>
      <c r="L11" s="428"/>
      <c r="M11" s="13"/>
      <c r="N11" s="14">
        <f>IF(N9=0,0,(LOOKUP(N9,'TEAM NAMES &amp; EVENTS'!$K$12:$K$27,'TEAM NAMES &amp; EVENTS'!$L$12:$L$27)))</f>
        <v>0</v>
      </c>
      <c r="O11" s="428"/>
      <c r="P11" s="13"/>
      <c r="Q11" s="14">
        <f>IF(Q9=0,0,(LOOKUP(Q9,'TEAM NAMES &amp; EVENTS'!$K$12:$K$27,'TEAM NAMES &amp; EVENTS'!$L$12:$L$27)))</f>
        <v>6</v>
      </c>
      <c r="R11" s="428"/>
      <c r="S11" s="13"/>
      <c r="T11" s="14">
        <f>IF(T9=0,0,(LOOKUP(T9,'TEAM NAMES &amp; EVENTS'!$K$12:$K$27,'TEAM NAMES &amp; EVENTS'!$L$12:$L$27)))</f>
        <v>0</v>
      </c>
      <c r="U11" s="428"/>
      <c r="V11" s="13"/>
      <c r="W11" s="14">
        <f>IF(W9=0,0,(LOOKUP(W9,'TEAM NAMES &amp; EVENTS'!$K$12:$K$27,'TEAM NAMES &amp; EVENTS'!$L$12:$L$27)))</f>
        <v>0</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5.5</v>
      </c>
      <c r="AJ11" s="15"/>
      <c r="AK11" s="16">
        <f>IF(AK10=0,0,(LOOKUP(AK10,'TEAM NAMES &amp; EVENTS'!$K$12:$K$27,'TEAM NAMES &amp; EVENTS'!$L$12:$L$27)))</f>
        <v>4</v>
      </c>
      <c r="AL11" s="77"/>
      <c r="AM11" s="15"/>
      <c r="AN11" s="16">
        <f>IF(AN10=0,0,(LOOKUP(AN10,'TEAM NAMES &amp; EVENTS'!$K$12:$K$27,'TEAM NAMES &amp; EVENTS'!$L$12:$L$27)))</f>
        <v>2</v>
      </c>
      <c r="AO11" s="73">
        <v>1.08</v>
      </c>
      <c r="AP11" s="15"/>
      <c r="AQ11" s="16">
        <f>IF(AQ10=0,0,(LOOKUP(AQ10,'TEAM NAMES &amp; EVENTS'!$K$12:$K$27,'TEAM NAMES &amp; EVENTS'!$L$12:$L$27)))</f>
        <v>2</v>
      </c>
      <c r="AR11" s="73"/>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f>LOOKUP("School C",'TEAM NAMES &amp; EVENTS'!B12:B27,'TEAM NAMES &amp; EVENTS'!E12:E27)</f>
        <v>0</v>
      </c>
      <c r="D12" s="446" t="str">
        <f>LOOKUP("School C",'TEAM NAMES &amp; EVENTS'!B12:B27,'TEAM NAMES &amp; EVENTS'!D12:D27)</f>
        <v>St Peters RC</v>
      </c>
      <c r="E12" s="39"/>
      <c r="F12" s="427"/>
      <c r="G12" s="10" t="b">
        <f>IF(F12&gt;0,F12)</f>
        <v>0</v>
      </c>
      <c r="H12" s="429">
        <f>IF(G12=FALSE,0,RANK(G12,G$6:G$29,1))</f>
        <v>0</v>
      </c>
      <c r="I12" s="427">
        <v>28</v>
      </c>
      <c r="J12" s="10">
        <f>IF(I12&gt;0,I12)</f>
        <v>28</v>
      </c>
      <c r="K12" s="429">
        <f>IF(J12=FALSE,0,RANK(J12,J$6:J$29,1))</f>
        <v>2</v>
      </c>
      <c r="L12" s="427"/>
      <c r="M12" s="10" t="b">
        <f>IF(L12&gt;0,L12)</f>
        <v>0</v>
      </c>
      <c r="N12" s="429">
        <f>IF(M12=FALSE,0,RANK(M12,M$6:M$29,1))</f>
        <v>0</v>
      </c>
      <c r="O12" s="427">
        <v>1.47</v>
      </c>
      <c r="P12" s="10">
        <f>IF(O12&gt;0,O12)</f>
        <v>1.47</v>
      </c>
      <c r="Q12" s="429">
        <f>IF(P12=FALSE,0,RANK(P12,P$6:P$29,1))</f>
        <v>3</v>
      </c>
      <c r="R12" s="427"/>
      <c r="S12" s="10" t="b">
        <f>IF(R12&gt;0,R12)</f>
        <v>0</v>
      </c>
      <c r="T12" s="429">
        <f>IF(S12=FALSE,0,RANK(S12,S$6:S$29,1))</f>
        <v>0</v>
      </c>
      <c r="U12" s="427"/>
      <c r="V12" s="10" t="b">
        <f>IF(U12&gt;0,U12)</f>
        <v>0</v>
      </c>
      <c r="W12" s="429">
        <f>IF(V12=FALSE,0,RANK(V12,V$6:V$29,1))</f>
        <v>0</v>
      </c>
      <c r="X12" s="427"/>
      <c r="Y12" s="10" t="b">
        <f>IF(X12&gt;0,X12)</f>
        <v>0</v>
      </c>
      <c r="Z12" s="429">
        <f>IF(Y12=FALSE,0,RANK(Y12,Y$6:Y$29,1))</f>
        <v>0</v>
      </c>
      <c r="AA12" s="427"/>
      <c r="AB12" s="10" t="b">
        <f>IF(AA12&gt;0,AA12)</f>
        <v>0</v>
      </c>
      <c r="AC12" s="429">
        <f>IF(AB12=FALSE,0,RANK(AB12,AB$6:AB$29,1))</f>
        <v>0</v>
      </c>
      <c r="AD12" s="6"/>
      <c r="AE12" s="440">
        <f>LOOKUP("School C",'TEAM NAMES &amp; EVENTS'!B12:B27,'TEAM NAMES &amp; EVENTS'!E12:E27)</f>
        <v>0</v>
      </c>
      <c r="AF12" s="449" t="str">
        <f>LOOKUP("School C",'TEAM NAMES &amp; EVENTS'!B12:B27,'TEAM NAMES &amp; EVENTS'!D12:D27)</f>
        <v>St Peters RC</v>
      </c>
      <c r="AG12" s="39"/>
      <c r="AH12" s="7">
        <v>1</v>
      </c>
      <c r="AI12" s="74">
        <v>5.255</v>
      </c>
      <c r="AJ12" s="17">
        <f>IF(AI12+AI13+AI14&gt;0,AI12+AI13+AI14)</f>
        <v>15.504999999999999</v>
      </c>
      <c r="AK12" s="9">
        <f>AI12+AI13+AI14</f>
        <v>15.504999999999999</v>
      </c>
      <c r="AL12" s="78">
        <v>43</v>
      </c>
      <c r="AM12" s="17">
        <f>IF(AL12+AL13+AL14&gt;0,AL12+AL13+AL14)</f>
        <v>125</v>
      </c>
      <c r="AN12" s="9">
        <f>AL12+AL13+AL14</f>
        <v>125</v>
      </c>
      <c r="AO12" s="74">
        <v>1.42</v>
      </c>
      <c r="AP12" s="17">
        <f>IF(AO12+AO13+AO14&gt;0,AO12+AO13+AO14)</f>
        <v>4.64</v>
      </c>
      <c r="AQ12" s="9">
        <f>AO12+AO13+AO14</f>
        <v>4.64</v>
      </c>
      <c r="AR12" s="74">
        <v>4.78</v>
      </c>
      <c r="AS12" s="17">
        <f>IF(AR12+AR13+AR14&gt;0,AR12+AR13+AR14)</f>
        <v>13.16</v>
      </c>
      <c r="AT12" s="9">
        <f>AR12+AR13+AR14</f>
        <v>13.16</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v>4.75</v>
      </c>
      <c r="AJ13" s="11"/>
      <c r="AK13" s="12">
        <f>IF(AJ12=FALSE,0,RANK(AJ12,AJ$6:AJ$29,))</f>
        <v>3</v>
      </c>
      <c r="AL13" s="76">
        <v>44</v>
      </c>
      <c r="AM13" s="11"/>
      <c r="AN13" s="12">
        <f>IF(AM12=FALSE,0,RANK(AM12,AM$6:AM$29,))</f>
        <v>2</v>
      </c>
      <c r="AO13" s="72">
        <v>1.56</v>
      </c>
      <c r="AP13" s="11"/>
      <c r="AQ13" s="12">
        <f>IF(AP12=FALSE,0,RANK(AP12,AP$6:AP$29,))</f>
        <v>2</v>
      </c>
      <c r="AR13" s="72">
        <v>4.38</v>
      </c>
      <c r="AS13" s="11"/>
      <c r="AT13" s="12">
        <f>IF(AS12=FALSE,0,RANK(AS12,AS$6:AS$29,))</f>
        <v>2</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0</v>
      </c>
      <c r="I14" s="428"/>
      <c r="J14" s="13"/>
      <c r="K14" s="14">
        <f>IF(K12=0,0,(LOOKUP(K12,'TEAM NAMES &amp; EVENTS'!$K$12:$K$27,'TEAM NAMES &amp; EVENTS'!$L$12:$L$27)))</f>
        <v>4</v>
      </c>
      <c r="L14" s="428"/>
      <c r="M14" s="13"/>
      <c r="N14" s="14">
        <f>IF(N12=0,0,(LOOKUP(N12,'TEAM NAMES &amp; EVENTS'!$K$12:$K$27,'TEAM NAMES &amp; EVENTS'!$L$12:$L$27)))</f>
        <v>0</v>
      </c>
      <c r="O14" s="428"/>
      <c r="P14" s="13"/>
      <c r="Q14" s="14">
        <f>IF(Q12=0,0,(LOOKUP(Q12,'TEAM NAMES &amp; EVENTS'!$K$12:$K$27,'TEAM NAMES &amp; EVENTS'!$L$12:$L$27)))</f>
        <v>2</v>
      </c>
      <c r="R14" s="428"/>
      <c r="S14" s="13"/>
      <c r="T14" s="14">
        <f>IF(T12=0,0,(LOOKUP(T12,'TEAM NAMES &amp; EVENTS'!$K$12:$K$27,'TEAM NAMES &amp; EVENTS'!$L$12:$L$27)))</f>
        <v>0</v>
      </c>
      <c r="U14" s="428"/>
      <c r="V14" s="13"/>
      <c r="W14" s="14">
        <f>IF(W12=0,0,(LOOKUP(W12,'TEAM NAMES &amp; EVENTS'!$K$12:$K$27,'TEAM NAMES &amp; EVENTS'!$L$12:$L$27)))</f>
        <v>0</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v>5.5</v>
      </c>
      <c r="AJ14" s="15"/>
      <c r="AK14" s="16">
        <f>IF(AK13=0,0,(LOOKUP(AK13,'TEAM NAMES &amp; EVENTS'!$K$12:$K$27,'TEAM NAMES &amp; EVENTS'!$L$12:$L$27)))</f>
        <v>2</v>
      </c>
      <c r="AL14" s="77">
        <v>38</v>
      </c>
      <c r="AM14" s="15"/>
      <c r="AN14" s="16">
        <f>IF(AN13=0,0,(LOOKUP(AN13,'TEAM NAMES &amp; EVENTS'!$K$12:$K$27,'TEAM NAMES &amp; EVENTS'!$L$12:$L$27)))</f>
        <v>4</v>
      </c>
      <c r="AO14" s="73">
        <v>1.66</v>
      </c>
      <c r="AP14" s="15"/>
      <c r="AQ14" s="16">
        <f>IF(AQ13=0,0,(LOOKUP(AQ13,'TEAM NAMES &amp; EVENTS'!$K$12:$K$27,'TEAM NAMES &amp; EVENTS'!$L$12:$L$27)))</f>
        <v>4</v>
      </c>
      <c r="AR14" s="73">
        <v>4</v>
      </c>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f>LOOKUP("School D",'TEAM NAMES &amp; EVENTS'!B12:B27,'TEAM NAMES &amp; EVENTS'!E12:E27)</f>
        <v>0</v>
      </c>
      <c r="D15" s="435">
        <f>LOOKUP("School D",'TEAM NAMES &amp; EVENTS'!B12:B27,'TEAM NAMES &amp; EVENTS'!D12:D27)</f>
        <v>0</v>
      </c>
      <c r="E15" s="39"/>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EVENTS'!B12:B27,'TEAM NAMES &amp; EVENTS'!E12:E27)</f>
        <v>0</v>
      </c>
      <c r="AF15" s="449">
        <f>LOOKUP("School D",'TEAM NAMES &amp; EVENTS'!B12:B27,'TEAM NAMES &amp; EVENTS'!D12:D27)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f>LOOKUP("School E",'TEAM NAMES &amp; EVENTS'!B12:B27,'TEAM NAMES &amp; EVENTS'!D12:D27)</f>
        <v>0</v>
      </c>
      <c r="E18" s="41"/>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f>LOOKUP("School F",'TEAM NAMES &amp; EVENTS'!B12:B27,'TEAM NAMES &amp; EVENTS'!D12:D27)</f>
        <v>0</v>
      </c>
      <c r="E21" s="41"/>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142</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124</v>
      </c>
      <c r="M5" s="456"/>
      <c r="N5" s="177"/>
      <c r="O5" s="177"/>
      <c r="P5" s="177"/>
      <c r="Q5" s="178"/>
      <c r="R5" s="178"/>
      <c r="S5" s="178"/>
      <c r="T5" s="167"/>
      <c r="U5" s="208"/>
      <c r="V5" s="218"/>
      <c r="W5" s="218"/>
      <c r="X5" s="218"/>
      <c r="Y5" s="218"/>
    </row>
    <row r="6" spans="8:25" ht="21.75" customHeight="1">
      <c r="H6" s="218"/>
      <c r="I6" s="218"/>
      <c r="J6" s="206"/>
      <c r="K6" s="111"/>
      <c r="L6" s="179" t="s">
        <v>64</v>
      </c>
      <c r="M6" s="458" t="str">
        <f>'TEAM NAMES &amp; EVENTS'!D7</f>
        <v>Sir John Hunt </v>
      </c>
      <c r="N6" s="458"/>
      <c r="O6" s="458"/>
      <c r="P6" s="458"/>
      <c r="Q6" s="180"/>
      <c r="R6" s="180"/>
      <c r="S6" s="180"/>
      <c r="T6" s="169"/>
      <c r="U6" s="209"/>
      <c r="V6" s="218"/>
      <c r="W6" s="218"/>
      <c r="X6" s="218"/>
      <c r="Y6" s="218"/>
    </row>
    <row r="7" spans="8:25" ht="12.75">
      <c r="H7" s="218"/>
      <c r="I7" s="218"/>
      <c r="J7" s="206"/>
      <c r="K7" s="111"/>
      <c r="L7" s="179" t="s">
        <v>65</v>
      </c>
      <c r="M7" s="457" t="str">
        <f>'TEAM NAMES &amp; EVENTS'!D8</f>
        <v>5th November</v>
      </c>
      <c r="N7" s="457"/>
      <c r="O7" s="457"/>
      <c r="P7" s="457"/>
      <c r="Q7" s="181"/>
      <c r="R7" s="181"/>
      <c r="S7" s="181"/>
      <c r="T7" s="168"/>
      <c r="U7" s="210"/>
      <c r="V7" s="218"/>
      <c r="W7" s="466"/>
      <c r="X7" s="218"/>
      <c r="Y7" s="218"/>
    </row>
    <row r="8" spans="8:25" ht="12.75">
      <c r="H8" s="218"/>
      <c r="I8" s="218"/>
      <c r="J8" s="206"/>
      <c r="K8" s="111"/>
      <c r="L8" s="179" t="s">
        <v>66</v>
      </c>
      <c r="M8" s="458">
        <f>'TEAM NAMES &amp; EVENTS'!D9</f>
        <v>0</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125</v>
      </c>
      <c r="M11" s="467"/>
      <c r="N11" s="467"/>
      <c r="O11" s="467"/>
      <c r="P11" s="467"/>
      <c r="Q11" s="467"/>
      <c r="R11" s="467"/>
      <c r="S11" s="467"/>
      <c r="T11" s="171"/>
      <c r="U11" s="211"/>
      <c r="V11" s="218"/>
      <c r="W11" s="156" t="s">
        <v>130</v>
      </c>
      <c r="X11" s="218"/>
      <c r="Y11" s="218"/>
    </row>
    <row r="12" spans="8:25" ht="109.5" customHeight="1">
      <c r="H12" s="218"/>
      <c r="I12" s="218"/>
      <c r="J12" s="212"/>
      <c r="K12" s="144"/>
      <c r="L12" s="467" t="s">
        <v>127</v>
      </c>
      <c r="M12" s="467"/>
      <c r="N12" s="467"/>
      <c r="O12" s="467"/>
      <c r="P12" s="467"/>
      <c r="Q12" s="467"/>
      <c r="R12" s="467"/>
      <c r="S12" s="467"/>
      <c r="T12" s="171"/>
      <c r="U12" s="211"/>
      <c r="V12" s="218"/>
      <c r="W12" s="156" t="s">
        <v>129</v>
      </c>
      <c r="X12" s="218"/>
      <c r="Y12" s="218"/>
    </row>
    <row r="13" spans="8:25" ht="109.5" customHeight="1">
      <c r="H13" s="218"/>
      <c r="I13" s="218"/>
      <c r="J13" s="212"/>
      <c r="K13" s="144"/>
      <c r="L13" s="467" t="s">
        <v>126</v>
      </c>
      <c r="M13" s="467"/>
      <c r="N13" s="467"/>
      <c r="O13" s="467"/>
      <c r="P13" s="467"/>
      <c r="Q13" s="467"/>
      <c r="R13" s="467"/>
      <c r="S13" s="467"/>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122</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131</v>
      </c>
      <c r="X16" s="218"/>
      <c r="Y16" s="218"/>
    </row>
    <row r="17" spans="8:25" ht="12.75">
      <c r="H17" s="218"/>
      <c r="I17" s="218"/>
      <c r="J17" s="206"/>
      <c r="K17" s="111"/>
      <c r="L17" s="190" t="s">
        <v>26</v>
      </c>
      <c r="M17" s="191" t="s">
        <v>9</v>
      </c>
      <c r="N17" s="192" t="s">
        <v>61</v>
      </c>
      <c r="O17" s="183"/>
      <c r="P17" s="463"/>
      <c r="Q17" s="463"/>
      <c r="R17" s="463"/>
      <c r="S17" s="463"/>
      <c r="T17" s="172"/>
      <c r="U17" s="211"/>
      <c r="V17" s="218"/>
      <c r="W17" s="461"/>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St Josephs </v>
      </c>
      <c r="B19">
        <f>'TEAM SCORES'!F27</f>
        <v>32</v>
      </c>
      <c r="C19">
        <f>'TEAM SCORES'!G27</f>
        <v>34</v>
      </c>
      <c r="D19">
        <f>B19+C19</f>
        <v>66</v>
      </c>
      <c r="E19">
        <v>0.01</v>
      </c>
      <c r="F19">
        <f>(D19+E19)</f>
        <v>66.01</v>
      </c>
      <c r="G19">
        <f aca="true" t="shared" si="0" ref="G19:G26">IF(D19=0,0,RANK(D19,$D$19:$D$27))</f>
        <v>1</v>
      </c>
      <c r="H19" s="218"/>
      <c r="I19" s="218"/>
      <c r="J19" s="206"/>
      <c r="K19" s="111"/>
      <c r="L19" s="196">
        <f aca="true" ca="1" t="shared" si="1" ref="L19:L26">OFFSET(G$19,MATCH(LARGE(F$19:F$27,ROW()-ROW(L$19)+1),F$19:F$27,0)-1,0)</f>
        <v>1</v>
      </c>
      <c r="M19" s="197" t="str">
        <f aca="true" ca="1" t="shared" si="2" ref="M19:M26">OFFSET(A$19,MATCH(LARGE(F$19:F$27,ROW()-ROW(M$19)+1),F$19:F$27,0)-1,0)</f>
        <v>St Josephs </v>
      </c>
      <c r="N19" s="198">
        <f aca="true" ca="1" t="shared" si="3" ref="N19:N26">OFFSET(D$19,MATCH(LARGE(F$19:F$27,ROW()-ROW(N$19)+1),F$19:F$27,0)-1,0)</f>
        <v>66</v>
      </c>
      <c r="O19" s="184"/>
      <c r="P19" s="463"/>
      <c r="Q19" s="463"/>
      <c r="R19" s="463"/>
      <c r="S19" s="463"/>
      <c r="T19" s="173"/>
      <c r="U19" s="213"/>
      <c r="V19" s="218"/>
      <c r="W19" s="462"/>
      <c r="X19" s="218"/>
      <c r="Y19" s="218"/>
    </row>
    <row r="20" spans="1:26" ht="24.75" customHeight="1">
      <c r="A20" t="str">
        <f>'TEAM NAMES &amp; EVENTS'!D13</f>
        <v>Keyham Barton</v>
      </c>
      <c r="B20">
        <f>'TEAM SCORES'!H27</f>
        <v>22</v>
      </c>
      <c r="C20">
        <f>'TEAM SCORES'!I27</f>
        <v>18</v>
      </c>
      <c r="D20">
        <f aca="true" t="shared" si="4" ref="D20:D26">B20+C20</f>
        <v>40</v>
      </c>
      <c r="E20">
        <v>0.02</v>
      </c>
      <c r="F20">
        <f aca="true" t="shared" si="5" ref="F20:F26">(D20+E20)</f>
        <v>40.02</v>
      </c>
      <c r="G20">
        <f t="shared" si="0"/>
        <v>2</v>
      </c>
      <c r="H20" s="218"/>
      <c r="I20" s="218"/>
      <c r="J20" s="206"/>
      <c r="K20" s="111"/>
      <c r="L20" s="196">
        <f ca="1" t="shared" si="1"/>
        <v>2</v>
      </c>
      <c r="M20" s="197" t="str">
        <f ca="1" t="shared" si="2"/>
        <v>Keyham Barton</v>
      </c>
      <c r="N20" s="198">
        <f ca="1" t="shared" si="3"/>
        <v>40</v>
      </c>
      <c r="O20" s="184"/>
      <c r="P20" s="463"/>
      <c r="Q20" s="463"/>
      <c r="R20" s="463"/>
      <c r="S20" s="463"/>
      <c r="T20" s="173"/>
      <c r="U20" s="213"/>
      <c r="V20" s="218"/>
      <c r="W20" s="218"/>
      <c r="X20" s="218"/>
      <c r="Y20" s="218"/>
      <c r="Z20" s="218"/>
    </row>
    <row r="21" spans="1:26" ht="24.75" customHeight="1">
      <c r="A21" t="str">
        <f>'TEAM NAMES &amp; EVENTS'!D14</f>
        <v>St Peters RC</v>
      </c>
      <c r="B21">
        <f>'TEAM SCORES'!J27</f>
        <v>16</v>
      </c>
      <c r="C21">
        <f>'TEAM SCORES'!K27</f>
        <v>20</v>
      </c>
      <c r="D21">
        <f t="shared" si="4"/>
        <v>36</v>
      </c>
      <c r="E21">
        <v>0.03</v>
      </c>
      <c r="F21">
        <f t="shared" si="5"/>
        <v>36.03</v>
      </c>
      <c r="G21">
        <f t="shared" si="0"/>
        <v>3</v>
      </c>
      <c r="H21" s="218"/>
      <c r="I21" s="218"/>
      <c r="J21" s="206"/>
      <c r="K21" s="111"/>
      <c r="L21" s="196">
        <f ca="1" t="shared" si="1"/>
        <v>3</v>
      </c>
      <c r="M21" s="197" t="str">
        <f ca="1" t="shared" si="2"/>
        <v>St Peters RC</v>
      </c>
      <c r="N21" s="198">
        <f ca="1" t="shared" si="3"/>
        <v>36</v>
      </c>
      <c r="O21" s="184"/>
      <c r="P21" s="463"/>
      <c r="Q21" s="463"/>
      <c r="R21" s="463"/>
      <c r="S21" s="463"/>
      <c r="T21" s="173"/>
      <c r="U21" s="213"/>
      <c r="V21" s="218"/>
      <c r="W21" s="218"/>
      <c r="X21" s="218"/>
      <c r="Y21" s="218"/>
      <c r="Z21" s="218"/>
    </row>
    <row r="22" spans="1:26" ht="24.75" customHeight="1">
      <c r="A22">
        <f>'TEAM NAMES &amp; EVENTS'!D15</f>
        <v>0</v>
      </c>
      <c r="B22">
        <f>'TEAM SCORES'!L27</f>
        <v>0</v>
      </c>
      <c r="C22">
        <f>'TEAM SCORES'!M27</f>
        <v>0</v>
      </c>
      <c r="D22">
        <f t="shared" si="4"/>
        <v>0</v>
      </c>
      <c r="E22">
        <v>0.04</v>
      </c>
      <c r="F22">
        <f t="shared" si="5"/>
        <v>0.04</v>
      </c>
      <c r="G22">
        <f t="shared" si="0"/>
        <v>0</v>
      </c>
      <c r="H22" s="218"/>
      <c r="I22" s="218"/>
      <c r="J22" s="206"/>
      <c r="K22" s="111"/>
      <c r="L22" s="196">
        <f ca="1" t="shared" si="1"/>
        <v>0</v>
      </c>
      <c r="M22" s="197">
        <f ca="1" t="shared" si="2"/>
        <v>0</v>
      </c>
      <c r="N22" s="198">
        <f ca="1" t="shared" si="3"/>
        <v>0</v>
      </c>
      <c r="O22" s="184"/>
      <c r="P22" s="463"/>
      <c r="Q22" s="463"/>
      <c r="R22" s="463"/>
      <c r="S22" s="463"/>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63"/>
      <c r="Q23" s="463"/>
      <c r="R23" s="463"/>
      <c r="S23" s="463"/>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55" t="s">
        <v>139</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140</v>
      </c>
      <c r="M30" s="455"/>
      <c r="N30" s="455"/>
      <c r="O30" s="455"/>
      <c r="P30" s="455"/>
      <c r="Q30" s="455"/>
      <c r="R30" s="455"/>
      <c r="S30" s="455"/>
      <c r="T30" s="170"/>
      <c r="U30" s="211"/>
      <c r="V30" s="218"/>
      <c r="W30" s="218"/>
      <c r="X30" s="218"/>
      <c r="Y30" s="218"/>
      <c r="Z30" s="218"/>
    </row>
    <row r="31" spans="8:26" ht="42" customHeight="1">
      <c r="H31" s="218"/>
      <c r="I31" s="218"/>
      <c r="J31" s="206"/>
      <c r="K31" s="111"/>
      <c r="L31" s="464" t="s">
        <v>146</v>
      </c>
      <c r="M31" s="464"/>
      <c r="N31" s="464"/>
      <c r="O31" s="464"/>
      <c r="P31" s="464"/>
      <c r="Q31" s="464"/>
      <c r="R31" s="464"/>
      <c r="S31" s="464"/>
      <c r="T31" s="174"/>
      <c r="U31" s="211"/>
      <c r="V31" s="218"/>
      <c r="W31" s="218"/>
      <c r="X31" s="218"/>
      <c r="Y31" s="218"/>
      <c r="Z31" s="218"/>
    </row>
    <row r="32" spans="8:26" ht="24" customHeight="1">
      <c r="H32" s="218"/>
      <c r="I32" s="218"/>
      <c r="J32" s="206"/>
      <c r="K32" s="111"/>
      <c r="L32" s="465" t="s">
        <v>128</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St Josephs </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Keyham Barton</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t="str">
        <f>'TEAM NAMES &amp; EVENTS'!$D$14</f>
        <v>St Peters RC</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f>'TEAM NAMES &amp; EVENTS'!$D$15</f>
        <v>0</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f>'TEAM NAMES &amp; EVENTS'!$D$16</f>
        <v>0</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f>'TEAM NAMES &amp; EVENTS'!$D$17</f>
        <v>0</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St Josephs </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Keyham Barton</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t="str">
        <f>'TEAM NAMES &amp; EVENTS'!$D$14</f>
        <v>St Peters RC</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f>'TEAM NAMES &amp; EVENTS'!$D$15</f>
        <v>0</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f>'TEAM NAMES &amp; EVENTS'!$D$16</f>
        <v>0</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f>'TEAM NAMES &amp; EVENTS'!$D$17</f>
        <v>0</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St Josephs </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Keyham Barton</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t="str">
        <f>'TEAM NAMES &amp; EVENTS'!$D$14</f>
        <v>St Peters RC</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f>'TEAM NAMES &amp; EVENTS'!$D$15</f>
        <v>0</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f>'TEAM NAMES &amp; EVENTS'!$D$16</f>
        <v>0</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f>'TEAM NAMES &amp; EVENTS'!$D$17</f>
        <v>0</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St Josephs </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Keyham Barton</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t="str">
        <f>'TEAM NAMES &amp; EVENTS'!$D$14</f>
        <v>St Peters RC</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f>'TEAM NAMES &amp; EVENTS'!$D$15</f>
        <v>0</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f>'TEAM NAMES &amp; EVENTS'!$D$16</f>
        <v>0</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f>'TEAM NAMES &amp; EVENTS'!$D$17</f>
        <v>0</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St Josephs </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Keyham Barton</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t="str">
        <f>'TEAM NAMES &amp; EVENTS'!$D$14</f>
        <v>St Peters RC</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f>'TEAM NAMES &amp; EVENTS'!$D$15</f>
        <v>0</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f>'TEAM NAMES &amp; EVENTS'!$D$16</f>
        <v>0</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f>'TEAM NAMES &amp; EVENTS'!$D$17</f>
        <v>0</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St Josephs </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Keyham Barton</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t="str">
        <f>'TEAM NAMES &amp; EVENTS'!$D$14</f>
        <v>St Peters RC</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f>'TEAM NAMES &amp; EVENTS'!$D$15</f>
        <v>0</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f>'TEAM NAMES &amp; EVENTS'!$D$16</f>
        <v>0</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f>'TEAM NAMES &amp; EVENTS'!$D$17</f>
        <v>0</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St Josephs </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Keyham Barton</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t="str">
        <f>'TEAM NAMES &amp; EVENTS'!$D$14</f>
        <v>St Peters RC</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f>'TEAM NAMES &amp; EVENTS'!$D$15</f>
        <v>0</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f>'TEAM NAMES &amp; EVENTS'!$D$16</f>
        <v>0</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f>'TEAM NAMES &amp; EVENTS'!$D$17</f>
        <v>0</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St Josephs </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Keyham Barton</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t="str">
        <f>'TEAM NAMES &amp; EVENTS'!$D$14</f>
        <v>St Peters RC</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f>'TEAM NAMES &amp; EVENTS'!$D$15</f>
        <v>0</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f>'TEAM NAMES &amp; EVENTS'!$D$16</f>
        <v>0</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f>'TEAM NAMES &amp; EVENTS'!$D$17</f>
        <v>0</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St Josephs </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Keyham Barton</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t="str">
        <f>'TEAM NAMES &amp; EVENTS'!$D$14</f>
        <v>St Peters RC</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f>'TEAM NAMES &amp; EVENTS'!$D$15</f>
        <v>0</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f>'TEAM NAMES &amp; EVENTS'!$D$16</f>
        <v>0</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f>'TEAM NAMES &amp; EVENTS'!$D$17</f>
        <v>0</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St Josephs </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Keyham Barton</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t="str">
        <f>'TEAM NAMES &amp; EVENTS'!$D$14</f>
        <v>St Peters RC</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f>'TEAM NAMES &amp; EVENTS'!$D$15</f>
        <v>0</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f>'TEAM NAMES &amp; EVENTS'!$D$16</f>
        <v>0</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f>'TEAM NAMES &amp; EVENTS'!$D$17</f>
        <v>0</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St Josephs </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Keyham Barton</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t="str">
        <f>'TEAM NAMES &amp; EVENTS'!$D$14</f>
        <v>St Peters RC</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f>'TEAM NAMES &amp; EVENTS'!$D$15</f>
        <v>0</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f>'TEAM NAMES &amp; EVENTS'!$D$16</f>
        <v>0</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f>'TEAM NAMES &amp; EVENTS'!$D$17</f>
        <v>0</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St Josephs </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Keyham Barton</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t="str">
        <f>'TEAM NAMES &amp; EVENTS'!$D$14</f>
        <v>St Peters RC</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f>'TEAM NAMES &amp; EVENTS'!$D$15</f>
        <v>0</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f>'TEAM NAMES &amp; EVENTS'!$D$16</f>
        <v>0</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f>'TEAM NAMES &amp; EVENTS'!$D$17</f>
        <v>0</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 Jarvis</cp:lastModifiedBy>
  <cp:lastPrinted>2018-11-02T09:45:08Z</cp:lastPrinted>
  <dcterms:created xsi:type="dcterms:W3CDTF">2006-08-30T08:51:33Z</dcterms:created>
  <dcterms:modified xsi:type="dcterms:W3CDTF">2018-11-14T16:00:39Z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