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35"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Girls'!$A$1:$V$180</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0"/>
          </rPr>
          <t xml:space="preserve"> :</t>
        </r>
        <r>
          <rPr>
            <sz val="10"/>
            <rFont val="Tahoma"/>
            <family val="0"/>
          </rPr>
          <t xml:space="preserve">
Print Enough for each heat of each race</t>
        </r>
      </text>
    </comment>
  </commentList>
</comments>
</file>

<file path=xl/sharedStrings.xml><?xml version="1.0" encoding="utf-8"?>
<sst xmlns="http://schemas.openxmlformats.org/spreadsheetml/2006/main" count="1157" uniqueCount="177">
  <si>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</si>
  <si>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</si>
  <si>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</si>
  <si>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</si>
  <si>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</si>
  <si>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</si>
  <si>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</si>
  <si>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</si>
  <si>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</si>
  <si>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</si>
  <si>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</si>
  <si>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</si>
  <si>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</si>
  <si>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</si>
  <si>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</si>
  <si>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</si>
  <si>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</si>
  <si>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</si>
  <si>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</si>
  <si>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</si>
  <si>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</si>
  <si>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</si>
  <si>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</si>
  <si>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</si>
  <si>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</si>
  <si>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</si>
  <si>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</si>
  <si>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</si>
  <si>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</si>
  <si>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</si>
  <si>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</si>
  <si>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</si>
  <si>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</si>
  <si>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</si>
  <si>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</si>
  <si>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</si>
  <si>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</si>
  <si>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</si>
  <si>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</si>
  <si>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</si>
  <si>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</si>
  <si>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</si>
  <si>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</si>
  <si>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</si>
  <si>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</si>
  <si>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</si>
  <si>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</si>
  <si>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</si>
  <si>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</si>
  <si>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</si>
  <si>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</si>
  <si>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</si>
  <si>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</si>
  <si>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</si>
  <si>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</si>
  <si>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</si>
  <si>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</si>
  <si>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</si>
  <si>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</si>
  <si>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</si>
  <si>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</si>
  <si>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</si>
  <si>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</si>
  <si>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</si>
  <si>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</si>
  <si>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</si>
  <si>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</si>
  <si>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</si>
  <si>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</si>
  <si>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</si>
  <si>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</si>
  <si>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</si>
  <si>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</si>
  <si>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</si>
  <si>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</si>
  <si>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</si>
  <si>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</si>
  <si>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</si>
  <si>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</si>
  <si>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</si>
  <si>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</si>
  <si>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</si>
  <si>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</si>
  <si>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</si>
  <si>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</si>
  <si>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</si>
  <si>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</si>
  <si>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</si>
  <si>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</si>
  <si>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</si>
  <si>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</si>
  <si>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</si>
  <si>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</si>
  <si>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</si>
  <si>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</si>
  <si>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</si>
  <si>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</si>
  <si>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</si>
  <si>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</si>
  <si>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</si>
  <si>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</si>
  <si>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</si>
  <si>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</si>
  <si>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</si>
  <si>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</si>
  <si>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</si>
  <si>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</si>
  <si>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</si>
  <si>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</si>
  <si>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</si>
  <si>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</si>
  <si>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</si>
  <si>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</si>
  <si>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</si>
  <si>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</si>
  <si>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</si>
  <si>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</si>
  <si>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</si>
  <si>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</si>
  <si>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</si>
  <si>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</si>
  <si>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</si>
  <si>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</si>
  <si>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</si>
  <si>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</si>
  <si>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</si>
  <si>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</si>
  <si>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</si>
  <si>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</si>
  <si>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</si>
  <si>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</si>
  <si>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</si>
  <si>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</si>
  <si>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</si>
  <si>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</si>
  <si>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</si>
  <si>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</si>
  <si>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0"/>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</si>
  <si>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0"/>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</si>
  <si>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</si>
  <si>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</si>
  <si>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</si>
  <si>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</si>
  <si>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</si>
  <si>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0"/>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</si>
  <si>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</si>
  <si>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</si>
  <si>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</si>
  <si>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</si>
  <si>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</si>
  <si>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</si>
  <si>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</si>
  <si>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</si>
  <si>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</si>
  <si>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</si>
  <si>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</si>
  <si>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Plymouth</t>
  </si>
  <si>
    <t>F</t>
  </si>
  <si>
    <t>H</t>
  </si>
  <si>
    <t>I</t>
  </si>
  <si>
    <t>J</t>
  </si>
  <si>
    <t>D</t>
  </si>
  <si>
    <t xml:space="preserve">E </t>
  </si>
  <si>
    <t xml:space="preserve">G </t>
  </si>
  <si>
    <t>Salisbury Road</t>
  </si>
  <si>
    <t>Plymouth SSP Year 3/4 Session 1</t>
  </si>
  <si>
    <t>Elburton</t>
  </si>
  <si>
    <t>Hyde Park</t>
  </si>
  <si>
    <t>Austin Farm</t>
  </si>
  <si>
    <t>Whitleigh</t>
  </si>
  <si>
    <t>Pilgrim</t>
  </si>
  <si>
    <t>St Edwards</t>
  </si>
  <si>
    <t>4 lap parlauf</t>
  </si>
  <si>
    <t>K</t>
  </si>
  <si>
    <t>L</t>
  </si>
  <si>
    <t xml:space="preserve">St George's </t>
  </si>
  <si>
    <t>Plymouth Life Centre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</si>
</sst>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809]dd\ mmmm\ yyyy;@"/>
    <numFmt numFmtId="179" formatCode="[$-809]d\ mmmm\ yyyy;@"/>
    <numFmt numFmtId="180" formatCode="yyyy\-mm\-dd;@"/>
    <numFmt numFmtId="181" formatCode="dd/mm/yy;@"/>
  </numFmts>
  <fonts count="90">
    <font>
      <sz val="10"/>
      <name val="Arial"/>
      <family val="0"/>
    </font>
    <font>
      <sz val="8"/>
      <name val="Arial"/>
      <family val="0"/>
    </font>
    <font>
      <u val="single"/>
      <sz val="10"/>
      <color indexed="12"/>
      <name val="Arial"/>
      <family val="0"/>
    </font>
    <font>
      <b/>
      <sz val="10"/>
      <name val="Arial"/>
      <family val="2"/>
    </font>
    <font>
      <b/>
      <sz val="20"/>
      <name val="Arial"/>
      <family val="2"/>
    </font>
    <font>
      <b/>
      <sz val="8"/>
      <name val="Arial"/>
      <family val="2"/>
    </font>
    <font>
      <sz val="7"/>
      <name val="Arial"/>
      <family val="2"/>
    </font>
    <font>
      <b/>
      <sz val="12"/>
      <name val="Arial"/>
      <family val="2"/>
    </font>
    <font>
      <sz val="16"/>
      <name val="Arial"/>
      <family val="0"/>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0"/>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0"/>
    </font>
    <font>
      <b/>
      <sz val="10"/>
      <name val="Tahoma"/>
      <family val="0"/>
    </font>
    <font>
      <b/>
      <sz val="22"/>
      <name val="Arial"/>
      <family val="2"/>
    </font>
    <font>
      <sz val="36"/>
      <name val="Arial"/>
      <family val="0"/>
    </font>
    <font>
      <sz val="72"/>
      <name val="Arial"/>
      <family val="0"/>
    </font>
    <font>
      <sz val="100"/>
      <name val="Arial"/>
      <family val="0"/>
    </font>
    <font>
      <u val="single"/>
      <sz val="5"/>
      <color indexed="36"/>
      <name val="Arial"/>
      <family val="0"/>
    </font>
    <font>
      <b/>
      <u val="single"/>
      <sz val="12"/>
      <color indexed="12"/>
      <name val="Arial"/>
      <family val="2"/>
    </font>
    <font>
      <sz val="36"/>
      <color indexed="30"/>
      <name val="Arial"/>
      <family val="0"/>
    </font>
    <font>
      <b/>
      <sz val="100"/>
      <color indexed="30"/>
      <name val="Arial"/>
      <family val="2"/>
    </font>
    <font>
      <b/>
      <sz val="26"/>
      <color indexed="13"/>
      <name val="Arial"/>
      <family val="0"/>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0"/>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thin">
        <color indexed="30"/>
      </left>
      <right>
        <color indexed="63"/>
      </right>
      <top>
        <color indexed="63"/>
      </top>
      <bottom style="thin">
        <color indexed="30"/>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color indexed="63"/>
      </right>
      <top style="medium">
        <color indexed="30"/>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medium"/>
      <top style="thick"/>
      <bottom>
        <color indexed="63"/>
      </bottom>
    </border>
    <border>
      <left>
        <color indexed="63"/>
      </left>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76">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1" fillId="36" borderId="47" xfId="0" applyFont="1" applyFill="1" applyBorder="1" applyAlignment="1">
      <alignment horizontal="center" vertical="center"/>
    </xf>
    <xf numFmtId="0" fontId="11"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49" xfId="0" applyFont="1" applyFill="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0" fillId="0" borderId="0" xfId="0" applyBorder="1" applyAlignment="1">
      <alignment/>
    </xf>
    <xf numFmtId="0" fontId="15" fillId="33" borderId="54" xfId="0" applyFont="1" applyFill="1" applyBorder="1" applyAlignment="1" applyProtection="1">
      <alignment horizontal="center" vertical="center" wrapText="1"/>
      <protection locked="0"/>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7"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horizontal="left" vertical="center"/>
      <protection locked="0"/>
    </xf>
    <xf numFmtId="0" fontId="0" fillId="0" borderId="59" xfId="0" applyFont="1" applyBorder="1" applyAlignment="1" applyProtection="1">
      <alignment/>
      <protection locked="0"/>
    </xf>
    <xf numFmtId="0" fontId="0" fillId="37" borderId="59"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61"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7"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5" xfId="0" applyFont="1" applyBorder="1" applyAlignment="1" applyProtection="1">
      <alignment horizontal="center" vertical="center"/>
      <protection locked="0"/>
    </xf>
    <xf numFmtId="0" fontId="26" fillId="0" borderId="65" xfId="0" applyFont="1" applyBorder="1" applyAlignment="1" applyProtection="1">
      <alignment/>
      <protection locked="0"/>
    </xf>
    <xf numFmtId="0" fontId="26" fillId="0" borderId="66" xfId="0" applyFont="1" applyBorder="1" applyAlignment="1" applyProtection="1">
      <alignment/>
      <protection locked="0"/>
    </xf>
    <xf numFmtId="0" fontId="26" fillId="0" borderId="59" xfId="0" applyFont="1" applyBorder="1" applyAlignment="1" applyProtection="1">
      <alignment horizontal="center" vertical="center"/>
      <protection locked="0"/>
    </xf>
    <xf numFmtId="0" fontId="26" fillId="0" borderId="59" xfId="0" applyFont="1" applyBorder="1" applyAlignment="1" applyProtection="1">
      <alignment/>
      <protection locked="0"/>
    </xf>
    <xf numFmtId="0" fontId="26" fillId="0" borderId="67" xfId="0" applyFont="1" applyBorder="1" applyAlignment="1" applyProtection="1">
      <alignment/>
      <protection locked="0"/>
    </xf>
    <xf numFmtId="0" fontId="26" fillId="0" borderId="68" xfId="0" applyFont="1" applyBorder="1" applyAlignment="1" applyProtection="1">
      <alignment horizontal="center" vertical="center"/>
      <protection locked="0"/>
    </xf>
    <xf numFmtId="0" fontId="26" fillId="0" borderId="68" xfId="0" applyFont="1" applyBorder="1" applyAlignment="1" applyProtection="1">
      <alignment/>
      <protection locked="0"/>
    </xf>
    <xf numFmtId="0" fontId="26" fillId="0" borderId="69" xfId="0" applyFont="1" applyBorder="1" applyAlignment="1" applyProtection="1">
      <alignment/>
      <protection locked="0"/>
    </xf>
    <xf numFmtId="0" fontId="26" fillId="0" borderId="70" xfId="0" applyFont="1" applyBorder="1" applyAlignment="1" applyProtection="1">
      <alignment horizontal="center" vertical="center"/>
      <protection locked="0"/>
    </xf>
    <xf numFmtId="0" fontId="26" fillId="0" borderId="70" xfId="0" applyFont="1" applyBorder="1" applyAlignment="1" applyProtection="1">
      <alignment/>
      <protection locked="0"/>
    </xf>
    <xf numFmtId="0" fontId="26" fillId="0" borderId="71"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2" xfId="0" applyFont="1" applyBorder="1" applyAlignment="1" applyProtection="1">
      <alignment/>
      <protection locked="0"/>
    </xf>
    <xf numFmtId="0" fontId="16" fillId="0" borderId="0" xfId="0" applyFont="1" applyBorder="1" applyAlignment="1">
      <alignment horizontal="left" vertical="top" wrapText="1"/>
    </xf>
    <xf numFmtId="0" fontId="9" fillId="36" borderId="49" xfId="0" applyFont="1" applyFill="1" applyBorder="1" applyAlignment="1" applyProtection="1">
      <alignment horizontal="center" vertical="center"/>
      <protection/>
    </xf>
    <xf numFmtId="0" fontId="15" fillId="33" borderId="73"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5"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4"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4" xfId="0" applyFont="1" applyFill="1" applyBorder="1" applyAlignment="1" applyProtection="1">
      <alignment vertical="center"/>
      <protection/>
    </xf>
    <xf numFmtId="0" fontId="11" fillId="35" borderId="49"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6" xfId="0" applyFont="1" applyBorder="1" applyAlignment="1">
      <alignment horizontal="center"/>
    </xf>
    <xf numFmtId="0" fontId="23" fillId="0" borderId="77" xfId="0" applyFont="1" applyBorder="1" applyAlignment="1">
      <alignment horizontal="center"/>
    </xf>
    <xf numFmtId="0" fontId="23" fillId="0" borderId="78" xfId="0" applyFont="1" applyBorder="1" applyAlignment="1">
      <alignment horizontal="center"/>
    </xf>
    <xf numFmtId="0" fontId="16" fillId="0" borderId="79" xfId="0" applyFont="1" applyBorder="1" applyAlignment="1">
      <alignment horizontal="center"/>
    </xf>
    <xf numFmtId="0" fontId="16" fillId="0" borderId="55" xfId="0" applyFont="1" applyBorder="1" applyAlignment="1">
      <alignment/>
    </xf>
    <xf numFmtId="0" fontId="16" fillId="0" borderId="80" xfId="0" applyFont="1" applyBorder="1" applyAlignment="1">
      <alignment/>
    </xf>
    <xf numFmtId="0" fontId="40" fillId="0" borderId="79" xfId="0" applyFont="1" applyBorder="1" applyAlignment="1">
      <alignment horizontal="center" vertical="center"/>
    </xf>
    <xf numFmtId="0" fontId="16" fillId="0" borderId="55" xfId="0" applyFont="1" applyBorder="1" applyAlignment="1">
      <alignment vertical="center" wrapText="1"/>
    </xf>
    <xf numFmtId="0" fontId="40" fillId="0" borderId="80" xfId="0" applyFont="1" applyBorder="1" applyAlignment="1">
      <alignment horizontal="center" vertical="center"/>
    </xf>
    <xf numFmtId="0" fontId="40" fillId="0" borderId="81" xfId="0" applyFont="1" applyBorder="1" applyAlignment="1">
      <alignment horizontal="center" vertical="center"/>
    </xf>
    <xf numFmtId="0" fontId="16" fillId="0" borderId="82" xfId="0" applyFont="1" applyBorder="1" applyAlignment="1">
      <alignment vertical="center" wrapText="1"/>
    </xf>
    <xf numFmtId="0" fontId="40" fillId="0" borderId="83" xfId="0" applyFont="1" applyBorder="1" applyAlignment="1">
      <alignment horizontal="center" vertical="center"/>
    </xf>
    <xf numFmtId="0" fontId="40" fillId="0" borderId="79" xfId="0" applyFont="1" applyBorder="1" applyAlignment="1">
      <alignment horizontal="center"/>
    </xf>
    <xf numFmtId="0" fontId="40" fillId="0" borderId="55" xfId="0" applyFont="1" applyBorder="1" applyAlignment="1">
      <alignment/>
    </xf>
    <xf numFmtId="0" fontId="40" fillId="0" borderId="80" xfId="0" applyFont="1" applyBorder="1" applyAlignment="1">
      <alignment/>
    </xf>
    <xf numFmtId="0" fontId="40" fillId="0" borderId="0" xfId="0" applyFont="1" applyBorder="1" applyAlignment="1">
      <alignment vertical="top" wrapText="1"/>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7" fillId="0" borderId="88" xfId="0" applyFont="1" applyBorder="1" applyAlignment="1">
      <alignment/>
    </xf>
    <xf numFmtId="0" fontId="3" fillId="0" borderId="88" xfId="0" applyFont="1" applyBorder="1" applyAlignment="1">
      <alignment wrapText="1"/>
    </xf>
    <xf numFmtId="0" fontId="3" fillId="0" borderId="88" xfId="0" applyFont="1" applyBorder="1" applyAlignment="1">
      <alignment/>
    </xf>
    <xf numFmtId="0" fontId="0" fillId="0" borderId="88" xfId="0" applyFont="1" applyBorder="1" applyAlignment="1">
      <alignment/>
    </xf>
    <xf numFmtId="0" fontId="0" fillId="0" borderId="87" xfId="0" applyBorder="1" applyAlignment="1">
      <alignment wrapText="1"/>
    </xf>
    <xf numFmtId="0" fontId="26" fillId="0" borderId="88" xfId="0" applyFont="1" applyBorder="1" applyAlignment="1">
      <alignment/>
    </xf>
    <xf numFmtId="0" fontId="0" fillId="0" borderId="89" xfId="0" applyBorder="1" applyAlignment="1">
      <alignment/>
    </xf>
    <xf numFmtId="0" fontId="0" fillId="0" borderId="90" xfId="0" applyBorder="1" applyAlignment="1">
      <alignment/>
    </xf>
    <xf numFmtId="0" fontId="0" fillId="0" borderId="90" xfId="0" applyBorder="1" applyAlignment="1" applyProtection="1">
      <alignment/>
      <protection locked="0"/>
    </xf>
    <xf numFmtId="0" fontId="0" fillId="0" borderId="91" xfId="0" applyBorder="1" applyAlignment="1">
      <alignment/>
    </xf>
    <xf numFmtId="0" fontId="0" fillId="0" borderId="0" xfId="0" applyFill="1" applyAlignment="1">
      <alignment/>
    </xf>
    <xf numFmtId="0" fontId="0" fillId="0" borderId="0" xfId="0" applyFill="1" applyBorder="1" applyAlignment="1">
      <alignment/>
    </xf>
    <xf numFmtId="0" fontId="19" fillId="0" borderId="92" xfId="0" applyFont="1" applyBorder="1" applyAlignment="1" applyProtection="1">
      <alignment horizontal="center" vertical="center" wrapText="1"/>
      <protection locked="0"/>
    </xf>
    <xf numFmtId="0" fontId="42" fillId="0" borderId="81" xfId="0" applyFont="1" applyFill="1" applyBorder="1" applyAlignment="1" applyProtection="1">
      <alignment horizontal="center"/>
      <protection locked="0"/>
    </xf>
    <xf numFmtId="0" fontId="42" fillId="0" borderId="83" xfId="0" applyFont="1" applyFill="1" applyBorder="1" applyAlignment="1" applyProtection="1">
      <alignment horizontal="center"/>
      <protection locked="0"/>
    </xf>
    <xf numFmtId="0" fontId="42" fillId="0" borderId="93"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xf>
    <xf numFmtId="0" fontId="42" fillId="0" borderId="96" xfId="0" applyFont="1" applyFill="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0"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0"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7" xfId="0" applyFont="1" applyFill="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101" xfId="0" applyFont="1" applyFill="1" applyBorder="1" applyAlignment="1" applyProtection="1">
      <alignment horizontal="center"/>
      <protection/>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3" xfId="0" applyFont="1" applyBorder="1" applyAlignment="1" applyProtection="1">
      <alignment horizontal="center"/>
      <protection/>
    </xf>
    <xf numFmtId="0" fontId="42" fillId="0" borderId="97" xfId="0" applyFont="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Border="1" applyAlignment="1" applyProtection="1">
      <alignment horizontal="center"/>
      <protection/>
    </xf>
    <xf numFmtId="0" fontId="42" fillId="0" borderId="107" xfId="0" applyFont="1" applyBorder="1" applyAlignment="1" applyProtection="1">
      <alignment horizontal="center"/>
      <protection/>
    </xf>
    <xf numFmtId="0" fontId="42" fillId="0" borderId="103" xfId="0" applyFont="1" applyFill="1" applyBorder="1" applyAlignment="1" applyProtection="1">
      <alignment horizontal="center"/>
      <protection locked="0"/>
    </xf>
    <xf numFmtId="0" fontId="42" fillId="0" borderId="102" xfId="0" applyFont="1" applyBorder="1" applyAlignment="1" applyProtection="1">
      <alignment horizontal="center"/>
      <protection/>
    </xf>
    <xf numFmtId="0" fontId="42" fillId="0" borderId="101" xfId="0" applyFont="1" applyBorder="1" applyAlignment="1" applyProtection="1">
      <alignment horizontal="center"/>
      <protection/>
    </xf>
    <xf numFmtId="0" fontId="42" fillId="0" borderId="103" xfId="0" applyFont="1" applyBorder="1" applyAlignment="1" applyProtection="1">
      <alignment horizontal="center"/>
      <protection/>
    </xf>
    <xf numFmtId="0" fontId="42" fillId="0" borderId="108"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8"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8" xfId="0" applyFont="1" applyBorder="1" applyAlignment="1" applyProtection="1">
      <alignment horizontal="center"/>
      <protection/>
    </xf>
    <xf numFmtId="0" fontId="19" fillId="0" borderId="87"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3" xfId="0" applyFont="1" applyBorder="1" applyAlignment="1" applyProtection="1">
      <alignment horizontal="left" vertical="center"/>
      <protection/>
    </xf>
    <xf numFmtId="0" fontId="39" fillId="0" borderId="73"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6"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5" xfId="0" applyFont="1" applyBorder="1" applyAlignment="1" applyProtection="1">
      <alignment vertical="center"/>
      <protection/>
    </xf>
    <xf numFmtId="0" fontId="39" fillId="0" borderId="79"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40" fillId="0" borderId="55" xfId="0" applyFont="1" applyBorder="1" applyAlignment="1" applyProtection="1">
      <alignment horizontal="center" vertical="center"/>
      <protection/>
    </xf>
    <xf numFmtId="0" fontId="40" fillId="0" borderId="80"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0"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5" xfId="0" applyFont="1" applyBorder="1" applyAlignment="1" applyProtection="1">
      <alignment horizontal="left" vertical="center"/>
      <protection/>
    </xf>
    <xf numFmtId="0" fontId="39" fillId="0" borderId="80"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37" fillId="36" borderId="0" xfId="0" applyFont="1" applyFill="1" applyAlignment="1">
      <alignment horizontal="center" vertical="center" wrapText="1"/>
    </xf>
    <xf numFmtId="0" fontId="15" fillId="33" borderId="73" xfId="0" applyFont="1" applyFill="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42" fillId="0" borderId="89" xfId="0" applyFont="1" applyFill="1" applyBorder="1" applyAlignment="1" applyProtection="1">
      <alignment horizontal="center" vertical="center" wrapText="1"/>
      <protection/>
    </xf>
    <xf numFmtId="0" fontId="42" fillId="0" borderId="91" xfId="0" applyFont="1" applyFill="1" applyBorder="1" applyAlignment="1" applyProtection="1">
      <alignment horizontal="center" vertical="center" wrapText="1"/>
      <protection/>
    </xf>
    <xf numFmtId="0" fontId="16" fillId="0" borderId="87" xfId="0" applyFont="1" applyBorder="1" applyAlignment="1" applyProtection="1">
      <alignment horizontal="left" indent="1"/>
      <protection/>
    </xf>
    <xf numFmtId="0" fontId="0" fillId="0" borderId="88" xfId="0" applyBorder="1" applyAlignment="1">
      <alignment horizontal="left" indent="1"/>
    </xf>
    <xf numFmtId="0" fontId="16" fillId="0" borderId="89" xfId="0" applyFont="1" applyBorder="1" applyAlignment="1" applyProtection="1">
      <alignment horizontal="left" indent="1"/>
      <protection/>
    </xf>
    <xf numFmtId="0" fontId="0" fillId="0" borderId="91" xfId="0" applyBorder="1" applyAlignment="1">
      <alignment horizontal="left" indent="1"/>
    </xf>
    <xf numFmtId="0" fontId="16" fillId="0" borderId="84" xfId="0" applyFont="1" applyBorder="1" applyAlignment="1" applyProtection="1">
      <alignment horizontal="left" indent="1"/>
      <protection/>
    </xf>
    <xf numFmtId="0" fontId="0" fillId="0" borderId="86" xfId="0" applyBorder="1" applyAlignment="1">
      <alignment horizontal="left" indent="1"/>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7" fillId="36" borderId="143"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2" fillId="0" borderId="145"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46" xfId="0" applyFont="1" applyFill="1" applyBorder="1" applyAlignment="1" applyProtection="1">
      <alignment horizontal="center" vertical="center"/>
      <protection/>
    </xf>
    <xf numFmtId="0" fontId="42" fillId="0" borderId="144" xfId="0" applyFont="1" applyFill="1" applyBorder="1" applyAlignment="1" applyProtection="1">
      <alignment horizontal="center"/>
      <protection/>
    </xf>
    <xf numFmtId="0" fontId="16" fillId="0" borderId="144" xfId="0" applyFont="1" applyFill="1" applyBorder="1" applyAlignment="1" applyProtection="1">
      <alignment horizontal="center"/>
      <protection/>
    </xf>
    <xf numFmtId="0" fontId="42" fillId="0" borderId="0" xfId="0" applyFont="1" applyFill="1" applyBorder="1" applyAlignment="1" applyProtection="1">
      <alignment horizontal="center" vertical="center" wrapText="1"/>
      <protection/>
    </xf>
    <xf numFmtId="0" fontId="19" fillId="0" borderId="147" xfId="0" applyFont="1" applyFill="1" applyBorder="1" applyAlignment="1" applyProtection="1">
      <alignment horizontal="center"/>
      <protection/>
    </xf>
    <xf numFmtId="0" fontId="23" fillId="0" borderId="147" xfId="0" applyFont="1" applyFill="1" applyBorder="1" applyAlignment="1">
      <alignment horizontal="center"/>
    </xf>
    <xf numFmtId="0" fontId="47" fillId="36" borderId="148" xfId="0" applyFont="1" applyFill="1" applyBorder="1" applyAlignment="1" applyProtection="1">
      <alignment horizontal="center" vertical="center"/>
      <protection/>
    </xf>
    <xf numFmtId="0" fontId="19" fillId="0" borderId="149" xfId="0" applyFont="1" applyFill="1" applyBorder="1" applyAlignment="1" applyProtection="1">
      <alignment horizontal="center"/>
      <protection/>
    </xf>
    <xf numFmtId="0" fontId="23" fillId="0" borderId="150" xfId="0" applyFont="1" applyFill="1" applyBorder="1" applyAlignment="1">
      <alignment horizontal="center"/>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2" fillId="0" borderId="87"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19" fillId="0" borderId="92" xfId="0" applyFont="1" applyFill="1" applyBorder="1" applyAlignment="1" applyProtection="1">
      <alignment horizontal="center"/>
      <protection/>
    </xf>
    <xf numFmtId="0" fontId="23" fillId="0" borderId="92" xfId="0" applyFont="1" applyFill="1" applyBorder="1" applyAlignment="1">
      <alignment horizontal="center"/>
    </xf>
    <xf numFmtId="0" fontId="46" fillId="36" borderId="143" xfId="0" applyFont="1" applyFill="1" applyBorder="1" applyAlignment="1" applyProtection="1">
      <alignment horizontal="center" vertical="center"/>
      <protection/>
    </xf>
    <xf numFmtId="0" fontId="47" fillId="36" borderId="144" xfId="0" applyFont="1" applyFill="1" applyBorder="1" applyAlignment="1" applyProtection="1">
      <alignment horizontal="center" vertical="center"/>
      <protection/>
    </xf>
    <xf numFmtId="0" fontId="46" fillId="36" borderId="148" xfId="0" applyFont="1" applyFill="1" applyBorder="1" applyAlignment="1" applyProtection="1">
      <alignment horizontal="center" vertical="center"/>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179" fontId="21" fillId="0" borderId="0" xfId="0" applyNumberFormat="1" applyFont="1" applyAlignment="1" applyProtection="1">
      <alignment horizontal="left" wrapText="1"/>
      <protection locked="0"/>
    </xf>
    <xf numFmtId="179" fontId="21" fillId="0" borderId="0" xfId="0" applyNumberFormat="1" applyFont="1" applyAlignment="1">
      <alignment horizontal="left" wrapTex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53" xfId="0" applyFont="1" applyFill="1" applyBorder="1" applyAlignment="1" applyProtection="1">
      <alignment horizontal="center" vertical="center" textRotation="90"/>
      <protection locked="0"/>
    </xf>
    <xf numFmtId="0" fontId="50" fillId="36" borderId="154" xfId="0" applyFont="1" applyFill="1" applyBorder="1" applyAlignment="1" applyProtection="1">
      <alignment horizontal="center" vertical="center" textRotation="90"/>
      <protection locked="0"/>
    </xf>
    <xf numFmtId="0" fontId="16" fillId="0" borderId="87" xfId="0" applyFont="1" applyFill="1" applyBorder="1" applyAlignment="1" applyProtection="1">
      <alignment horizontal="left" indent="1"/>
      <protection/>
    </xf>
    <xf numFmtId="0" fontId="40" fillId="0" borderId="85" xfId="0" applyFont="1" applyBorder="1" applyAlignment="1" applyProtection="1">
      <alignment horizontal="right" vertical="center" wrapText="1"/>
      <protection locked="0"/>
    </xf>
    <xf numFmtId="0" fontId="0" fillId="0" borderId="85"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55" xfId="0" applyFont="1" applyFill="1" applyBorder="1" applyAlignment="1" applyProtection="1">
      <alignment horizontal="center" vertical="center" textRotation="90"/>
      <protection locked="0"/>
    </xf>
    <xf numFmtId="0" fontId="16" fillId="0" borderId="156" xfId="0" applyFont="1" applyFill="1" applyBorder="1" applyAlignment="1" applyProtection="1">
      <alignment horizontal="center"/>
      <protection/>
    </xf>
    <xf numFmtId="0" fontId="23" fillId="0" borderId="149" xfId="0" applyFont="1" applyFill="1" applyBorder="1" applyAlignment="1">
      <alignment horizontal="center"/>
    </xf>
    <xf numFmtId="0" fontId="0" fillId="0" borderId="100" xfId="0" applyFont="1" applyBorder="1" applyAlignment="1" applyProtection="1">
      <alignment horizontal="center" vertical="center" wrapText="1"/>
      <protection locked="0"/>
    </xf>
    <xf numFmtId="0" fontId="0" fillId="0" borderId="15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8"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8"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8"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6" xfId="0" applyFont="1" applyFill="1" applyBorder="1" applyAlignment="1">
      <alignment horizontal="center" vertical="center" wrapText="1"/>
    </xf>
    <xf numFmtId="0" fontId="0" fillId="0" borderId="160" xfId="0" applyBorder="1" applyAlignment="1">
      <alignment horizontal="center" vertical="center"/>
    </xf>
    <xf numFmtId="0" fontId="0" fillId="0" borderId="54" xfId="0" applyBorder="1" applyAlignment="1">
      <alignment horizontal="center" vertical="center"/>
    </xf>
    <xf numFmtId="0" fontId="21" fillId="0" borderId="0" xfId="0"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8" fontId="23" fillId="0" borderId="0" xfId="0" applyNumberFormat="1" applyFont="1" applyBorder="1" applyAlignment="1">
      <alignment horizontal="left" wrapText="1"/>
    </xf>
    <xf numFmtId="0" fontId="23" fillId="0" borderId="0" xfId="0" applyFont="1" applyBorder="1" applyAlignment="1">
      <alignment wrapText="1"/>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5" xfId="0" applyFont="1" applyBorder="1" applyAlignment="1" applyProtection="1">
      <alignment horizontal="center" vertical="center" textRotation="90" wrapText="1"/>
      <protection locked="0"/>
    </xf>
    <xf numFmtId="0" fontId="22" fillId="0" borderId="164" xfId="0"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0" fontId="22" fillId="0" borderId="166"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6"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7"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5" fillId="0" borderId="168" xfId="0" applyFont="1" applyBorder="1" applyAlignment="1" applyProtection="1">
      <alignment horizontal="center" vertical="center" textRotation="45"/>
      <protection locked="0"/>
    </xf>
    <xf numFmtId="0" fontId="25" fillId="0" borderId="72" xfId="0" applyFont="1" applyBorder="1" applyAlignment="1" applyProtection="1">
      <alignment horizontal="center" vertical="center" textRotation="45"/>
      <protection locked="0"/>
    </xf>
    <xf numFmtId="0" fontId="25" fillId="0" borderId="169"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14" fillId="0" borderId="170" xfId="0" applyFont="1" applyBorder="1" applyAlignment="1" applyProtection="1">
      <alignment horizontal="center" vertical="center" wrapText="1"/>
      <protection/>
    </xf>
    <xf numFmtId="0" fontId="14" fillId="0" borderId="171" xfId="0" applyFont="1" applyBorder="1" applyAlignment="1" applyProtection="1">
      <alignment horizontal="center" vertical="center" wrapText="1"/>
      <protection/>
    </xf>
    <xf numFmtId="0" fontId="14" fillId="0" borderId="172"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24" fillId="0" borderId="173" xfId="0" applyFont="1" applyBorder="1" applyAlignment="1" applyProtection="1">
      <alignment horizontal="center" vertical="center" wrapText="1"/>
      <protection/>
    </xf>
    <xf numFmtId="0" fontId="24" fillId="0" borderId="91"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5" xfId="0" applyFont="1" applyBorder="1" applyAlignment="1" applyProtection="1">
      <alignment horizontal="center" vertical="center"/>
      <protection/>
    </xf>
    <xf numFmtId="0" fontId="16" fillId="0" borderId="0" xfId="0" applyFont="1" applyAlignment="1" applyProtection="1">
      <alignment horizontal="right" wrapText="1"/>
      <protection/>
    </xf>
    <xf numFmtId="0" fontId="39" fillId="0" borderId="134" xfId="0" applyFont="1" applyBorder="1" applyAlignment="1" applyProtection="1">
      <alignment horizontal="center" vertical="center"/>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174"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01" xfId="0" applyFont="1" applyBorder="1" applyAlignment="1" applyProtection="1">
      <alignment horizontal="center" vertical="center" textRotation="90" wrapText="1"/>
      <protection/>
    </xf>
    <xf numFmtId="0" fontId="16" fillId="0" borderId="103" xfId="0" applyFont="1" applyBorder="1" applyAlignment="1" applyProtection="1">
      <alignment horizontal="center" vertical="center" textRotation="90" wrapText="1"/>
      <protection/>
    </xf>
    <xf numFmtId="0" fontId="41"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6" fillId="36" borderId="181" xfId="0" applyFont="1" applyFill="1" applyBorder="1" applyAlignment="1" applyProtection="1">
      <alignment horizontal="center" vertical="center"/>
      <protection/>
    </xf>
    <xf numFmtId="0" fontId="46" fillId="36" borderId="182" xfId="0" applyFont="1" applyFill="1" applyBorder="1" applyAlignment="1" applyProtection="1">
      <alignment horizontal="center" vertical="center"/>
      <protection/>
    </xf>
    <xf numFmtId="0" fontId="46" fillId="36" borderId="183" xfId="0" applyFont="1" applyFill="1" applyBorder="1" applyAlignment="1" applyProtection="1">
      <alignment horizontal="center" vertical="center"/>
      <protection/>
    </xf>
    <xf numFmtId="0" fontId="46" fillId="36" borderId="184" xfId="0" applyFont="1" applyFill="1" applyBorder="1" applyAlignment="1" applyProtection="1">
      <alignment horizontal="center" vertical="center"/>
      <protection/>
    </xf>
    <xf numFmtId="0" fontId="16" fillId="0" borderId="93" xfId="0" applyFont="1" applyBorder="1" applyAlignment="1" applyProtection="1">
      <alignment horizontal="center" vertical="center" textRotation="90" wrapText="1"/>
      <protection/>
    </xf>
    <xf numFmtId="0" fontId="16" fillId="0" borderId="97"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6" fillId="0" borderId="187" xfId="0" applyFont="1" applyBorder="1" applyAlignment="1" applyProtection="1">
      <alignment horizontal="center" vertical="center" textRotation="90" wrapText="1"/>
      <protection/>
    </xf>
    <xf numFmtId="0" fontId="16" fillId="0" borderId="54"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3" xfId="0" applyFont="1" applyBorder="1" applyAlignment="1" applyProtection="1">
      <alignment horizontal="center" vertical="center" textRotation="90" wrapText="1"/>
      <protection/>
    </xf>
    <xf numFmtId="0" fontId="41" fillId="0" borderId="188"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89" xfId="0" applyFont="1" applyBorder="1" applyAlignment="1" applyProtection="1">
      <alignment horizontal="center" vertical="center" textRotation="90" wrapText="1"/>
      <protection/>
    </xf>
    <xf numFmtId="0" fontId="41" fillId="0" borderId="190" xfId="0" applyFont="1" applyBorder="1" applyAlignment="1" applyProtection="1">
      <alignment horizontal="center" vertical="center" textRotation="90" wrapText="1"/>
      <protection/>
    </xf>
    <xf numFmtId="0" fontId="16" fillId="0" borderId="108"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77"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 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27432"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28575</xdr:colOff>
      <xdr:row>15</xdr:row>
      <xdr:rowOff>85725</xdr:rowOff>
    </xdr:from>
    <xdr:to>
      <xdr:col>13</xdr:col>
      <xdr:colOff>390525</xdr:colOff>
      <xdr:row>18</xdr:row>
      <xdr:rowOff>104775</xdr:rowOff>
    </xdr:to>
    <xdr:pic>
      <xdr:nvPicPr>
        <xdr:cNvPr id="1" name="Picture 3" descr="Competition Manager Logo"/>
        <xdr:cNvPicPr preferRelativeResize="1">
          <a:picLocks noChangeAspect="1"/>
        </xdr:cNvPicPr>
      </xdr:nvPicPr>
      <xdr:blipFill>
        <a:blip r:embed="rId1"/>
        <a:stretch>
          <a:fillRect/>
        </a:stretch>
      </xdr:blipFill>
      <xdr:spPr>
        <a:xfrm>
          <a:off x="6324600" y="4638675"/>
          <a:ext cx="971550" cy="742950"/>
        </a:xfrm>
        <a:prstGeom prst="rect">
          <a:avLst/>
        </a:prstGeom>
        <a:noFill/>
        <a:ln w="9525" cmpd="sng">
          <a:noFill/>
        </a:ln>
      </xdr:spPr>
    </xdr:pic>
    <xdr:clientData/>
  </xdr:twoCellAnchor>
  <xdr:twoCellAnchor>
    <xdr:from>
      <xdr:col>4</xdr:col>
      <xdr:colOff>28575</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752475" y="4905375"/>
          <a:ext cx="10191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352425</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285750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76200</xdr:colOff>
      <xdr:row>7</xdr:row>
      <xdr:rowOff>171450</xdr:rowOff>
    </xdr:from>
    <xdr:to>
      <xdr:col>10</xdr:col>
      <xdr:colOff>828675</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14</xdr:col>
      <xdr:colOff>133350</xdr:colOff>
      <xdr:row>7</xdr:row>
      <xdr:rowOff>304800</xdr:rowOff>
    </xdr:from>
    <xdr:to>
      <xdr:col>20</xdr:col>
      <xdr:colOff>485775</xdr:colOff>
      <xdr:row>8</xdr:row>
      <xdr:rowOff>381000</xdr:rowOff>
    </xdr:to>
    <xdr:sp>
      <xdr:nvSpPr>
        <xdr:cNvPr id="4" name="Text Box 6"/>
        <xdr:cNvSpPr txBox="1">
          <a:spLocks noChangeArrowheads="1"/>
        </xdr:cNvSpPr>
      </xdr:nvSpPr>
      <xdr:spPr>
        <a:xfrm>
          <a:off x="16421100" y="209550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76775" y="615315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200775"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76775"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66675</xdr:rowOff>
    </xdr:to>
    <xdr:sp>
      <xdr:nvSpPr>
        <xdr:cNvPr id="4" name="WordArt 42"/>
        <xdr:cNvSpPr>
          <a:spLocks/>
        </xdr:cNvSpPr>
      </xdr:nvSpPr>
      <xdr:spPr>
        <a:xfrm>
          <a:off x="15725775" y="2733675"/>
          <a:ext cx="0" cy="182880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28575</xdr:colOff>
      <xdr:row>34</xdr:row>
      <xdr:rowOff>57150</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23875" y="6067425"/>
          <a:ext cx="2381250" cy="428625"/>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15150"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133350</xdr:rowOff>
    </xdr:to>
    <xdr:pic>
      <xdr:nvPicPr>
        <xdr:cNvPr id="7" name="Picture 53" descr="Eve EA R"/>
        <xdr:cNvPicPr preferRelativeResize="1">
          <a:picLocks noChangeAspect="1"/>
        </xdr:cNvPicPr>
      </xdr:nvPicPr>
      <xdr:blipFill>
        <a:blip r:embed="rId2"/>
        <a:stretch>
          <a:fillRect/>
        </a:stretch>
      </xdr:blipFill>
      <xdr:spPr>
        <a:xfrm>
          <a:off x="13011150" y="6038850"/>
          <a:ext cx="27051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19050</xdr:rowOff>
    </xdr:to>
    <xdr:grpSp>
      <xdr:nvGrpSpPr>
        <xdr:cNvPr id="1" name="Group 100"/>
        <xdr:cNvGrpSpPr>
          <a:grpSpLocks/>
        </xdr:cNvGrpSpPr>
      </xdr:nvGrpSpPr>
      <xdr:grpSpPr>
        <a:xfrm>
          <a:off x="47625" y="9925050"/>
          <a:ext cx="33956625" cy="857250"/>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9.140625" defaultRowHeight="12.75"/>
  <cols>
    <col min="1" max="1" width="9.140625" style="111" customWidth="1"/>
    <col min="2" max="2" width="20.140625" style="111" customWidth="1"/>
    <col min="3" max="9" width="9.140625" style="111" customWidth="1"/>
    <col min="10" max="10" width="13.28125" style="111" customWidth="1"/>
    <col min="11" max="11" width="4.421875" style="111" customWidth="1"/>
    <col min="12" max="12" width="14.57421875" style="111" customWidth="1"/>
    <col min="13" max="16384" width="9.140625" style="111" customWidth="1"/>
  </cols>
  <sheetData>
    <row r="1" ht="12.75">
      <c r="K1" s="159"/>
    </row>
    <row r="2" ht="12.75">
      <c r="K2" s="159"/>
    </row>
    <row r="3" ht="12.75">
      <c r="K3" s="159"/>
    </row>
    <row r="4" ht="12.75">
      <c r="K4" s="159"/>
    </row>
    <row r="5" ht="12.75">
      <c r="K5" s="159"/>
    </row>
    <row r="6" spans="2:11" ht="36" customHeight="1">
      <c r="B6" s="389" t="s">
        <v>142</v>
      </c>
      <c r="C6" s="389"/>
      <c r="D6" s="389"/>
      <c r="E6" s="389"/>
      <c r="F6" s="389"/>
      <c r="G6" s="389"/>
      <c r="H6" s="389"/>
      <c r="I6" s="389"/>
      <c r="K6" s="159"/>
    </row>
    <row r="7" spans="2:11" ht="30" customHeight="1">
      <c r="B7" s="385" t="s">
        <v>146</v>
      </c>
      <c r="C7" s="385"/>
      <c r="D7" s="385"/>
      <c r="K7" s="159"/>
    </row>
    <row r="8" spans="2:11" ht="47.25" customHeight="1">
      <c r="B8" s="390" t="s">
        <v>106</v>
      </c>
      <c r="C8" s="390"/>
      <c r="D8" s="390"/>
      <c r="E8" s="390"/>
      <c r="F8" s="390"/>
      <c r="G8" s="390"/>
      <c r="H8" s="390"/>
      <c r="I8" s="390"/>
      <c r="K8" s="159"/>
    </row>
    <row r="9" spans="2:11" ht="30" customHeight="1">
      <c r="B9" s="390" t="s">
        <v>107</v>
      </c>
      <c r="C9" s="390"/>
      <c r="D9" s="390"/>
      <c r="E9" s="390"/>
      <c r="F9" s="390"/>
      <c r="G9" s="390"/>
      <c r="H9" s="390"/>
      <c r="I9" s="390"/>
      <c r="K9" s="159"/>
    </row>
    <row r="10" ht="12.75">
      <c r="K10" s="159"/>
    </row>
    <row r="11" spans="2:11" ht="31.5" customHeight="1">
      <c r="B11" s="383" t="s">
        <v>105</v>
      </c>
      <c r="C11" s="383"/>
      <c r="D11" s="383"/>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84" t="s">
        <v>108</v>
      </c>
      <c r="C13" s="384"/>
      <c r="D13" s="384"/>
      <c r="E13" s="107"/>
      <c r="F13" s="169"/>
      <c r="G13" s="169"/>
      <c r="H13" s="169"/>
      <c r="I13" s="169"/>
      <c r="J13" s="157"/>
      <c r="K13" s="159"/>
    </row>
    <row r="14" spans="2:11" ht="41.25" customHeight="1">
      <c r="B14" s="391" t="s">
        <v>123</v>
      </c>
      <c r="C14" s="391"/>
      <c r="D14" s="391"/>
      <c r="E14" s="391"/>
      <c r="F14" s="391"/>
      <c r="G14" s="391"/>
      <c r="H14" s="391"/>
      <c r="I14" s="391"/>
      <c r="J14" s="157"/>
      <c r="K14" s="159"/>
    </row>
    <row r="15" spans="2:11" ht="9.75" customHeight="1">
      <c r="B15" s="169"/>
      <c r="C15" s="170"/>
      <c r="D15" s="170"/>
      <c r="E15" s="170"/>
      <c r="F15" s="170"/>
      <c r="G15" s="170"/>
      <c r="H15" s="170"/>
      <c r="I15" s="170"/>
      <c r="J15" s="157"/>
      <c r="K15" s="159"/>
    </row>
    <row r="16" spans="2:11" ht="15.75">
      <c r="B16" s="382" t="s">
        <v>109</v>
      </c>
      <c r="C16" s="382"/>
      <c r="D16" s="382"/>
      <c r="E16" s="382"/>
      <c r="F16" s="157"/>
      <c r="G16" s="157"/>
      <c r="H16" s="157"/>
      <c r="I16" s="157"/>
      <c r="J16" s="157"/>
      <c r="K16" s="159"/>
    </row>
    <row r="17" spans="2:11" ht="31.5" customHeight="1">
      <c r="B17" s="391" t="s">
        <v>119</v>
      </c>
      <c r="C17" s="391"/>
      <c r="D17" s="391"/>
      <c r="E17" s="391"/>
      <c r="F17" s="391"/>
      <c r="G17" s="391"/>
      <c r="H17" s="391"/>
      <c r="I17" s="391"/>
      <c r="J17" s="157"/>
      <c r="K17" s="159"/>
    </row>
    <row r="18" spans="2:11" ht="9.75" customHeight="1">
      <c r="B18" s="170"/>
      <c r="C18" s="163"/>
      <c r="D18" s="163"/>
      <c r="E18" s="163"/>
      <c r="F18" s="163"/>
      <c r="G18" s="163"/>
      <c r="H18" s="163"/>
      <c r="I18" s="163"/>
      <c r="J18" s="157"/>
      <c r="K18" s="159"/>
    </row>
    <row r="19" spans="2:11" ht="15.75">
      <c r="B19" s="382" t="s">
        <v>0</v>
      </c>
      <c r="C19" s="382"/>
      <c r="D19" s="382"/>
      <c r="E19" s="382"/>
      <c r="F19" s="157"/>
      <c r="G19" s="157"/>
      <c r="H19" s="157"/>
      <c r="I19" s="157"/>
      <c r="J19" s="157"/>
      <c r="K19" s="159"/>
    </row>
    <row r="20" spans="2:11" ht="27.75" customHeight="1">
      <c r="B20" s="380" t="s">
        <v>120</v>
      </c>
      <c r="C20" s="386"/>
      <c r="D20" s="386"/>
      <c r="E20" s="386"/>
      <c r="F20" s="386"/>
      <c r="G20" s="386"/>
      <c r="H20" s="386"/>
      <c r="I20" s="386"/>
      <c r="J20" s="157"/>
      <c r="K20" s="159"/>
    </row>
    <row r="21" spans="2:11" ht="15.75">
      <c r="B21" s="382" t="s">
        <v>18</v>
      </c>
      <c r="C21" s="382"/>
      <c r="D21" s="382"/>
      <c r="E21" s="382"/>
      <c r="F21" s="157"/>
      <c r="G21" s="157"/>
      <c r="H21" s="157"/>
      <c r="I21" s="157"/>
      <c r="J21" s="157"/>
      <c r="K21" s="159"/>
    </row>
    <row r="22" spans="2:11" ht="25.5" customHeight="1">
      <c r="B22" s="380" t="s">
        <v>121</v>
      </c>
      <c r="C22" s="386"/>
      <c r="D22" s="386"/>
      <c r="E22" s="386"/>
      <c r="F22" s="386"/>
      <c r="G22" s="386"/>
      <c r="H22" s="386"/>
      <c r="I22" s="386"/>
      <c r="J22" s="157"/>
      <c r="K22" s="159"/>
    </row>
    <row r="23" spans="2:11" ht="9.75" customHeight="1">
      <c r="B23" s="158"/>
      <c r="C23" s="171"/>
      <c r="D23" s="171"/>
      <c r="E23" s="171"/>
      <c r="F23" s="171"/>
      <c r="G23" s="171"/>
      <c r="H23" s="171"/>
      <c r="I23" s="171"/>
      <c r="J23" s="157"/>
      <c r="K23" s="159"/>
    </row>
    <row r="24" spans="2:11" ht="15.75">
      <c r="B24" s="382" t="s">
        <v>110</v>
      </c>
      <c r="C24" s="382"/>
      <c r="D24" s="382"/>
      <c r="E24" s="382"/>
      <c r="F24" s="157"/>
      <c r="G24" s="157"/>
      <c r="H24" s="157"/>
      <c r="I24" s="157"/>
      <c r="J24" s="157"/>
      <c r="K24" s="159"/>
    </row>
    <row r="25" spans="2:11" ht="51" customHeight="1">
      <c r="B25" s="387" t="s">
        <v>133</v>
      </c>
      <c r="C25" s="388"/>
      <c r="D25" s="388"/>
      <c r="E25" s="388"/>
      <c r="F25" s="388"/>
      <c r="G25" s="388"/>
      <c r="H25" s="388"/>
      <c r="I25" s="388"/>
      <c r="J25" s="157"/>
      <c r="K25" s="159"/>
    </row>
    <row r="26" spans="2:11" ht="9.75" customHeight="1">
      <c r="B26" s="158"/>
      <c r="C26" s="171"/>
      <c r="D26" s="171"/>
      <c r="E26" s="171"/>
      <c r="F26" s="171"/>
      <c r="G26" s="171"/>
      <c r="H26" s="171"/>
      <c r="I26" s="171"/>
      <c r="J26" s="157"/>
      <c r="K26" s="159"/>
    </row>
    <row r="27" spans="2:11" ht="15.75">
      <c r="B27" s="382" t="s">
        <v>111</v>
      </c>
      <c r="C27" s="382"/>
      <c r="D27" s="382"/>
      <c r="E27" s="382"/>
      <c r="F27" s="157"/>
      <c r="G27" s="157"/>
      <c r="H27" s="157"/>
      <c r="I27" s="157"/>
      <c r="J27" s="157"/>
      <c r="K27" s="159"/>
    </row>
    <row r="28" spans="2:11" ht="28.5" customHeight="1">
      <c r="B28" s="380" t="s">
        <v>115</v>
      </c>
      <c r="C28" s="386"/>
      <c r="D28" s="386"/>
      <c r="E28" s="386"/>
      <c r="F28" s="386"/>
      <c r="G28" s="386"/>
      <c r="H28" s="386"/>
      <c r="I28" s="386"/>
      <c r="J28" s="157"/>
      <c r="K28" s="159"/>
    </row>
    <row r="29" spans="2:11" ht="9.75" customHeight="1">
      <c r="B29" s="158"/>
      <c r="C29" s="171"/>
      <c r="D29" s="171"/>
      <c r="E29" s="171"/>
      <c r="F29" s="171"/>
      <c r="G29" s="171"/>
      <c r="H29" s="171"/>
      <c r="I29" s="171"/>
      <c r="J29" s="157"/>
      <c r="K29" s="159"/>
    </row>
    <row r="30" spans="2:11" ht="15.75">
      <c r="B30" s="382" t="s">
        <v>112</v>
      </c>
      <c r="C30" s="382"/>
      <c r="D30" s="382"/>
      <c r="E30" s="382"/>
      <c r="F30" s="157"/>
      <c r="G30" s="157"/>
      <c r="H30" s="157"/>
      <c r="I30" s="157"/>
      <c r="J30" s="157"/>
      <c r="K30" s="159"/>
    </row>
    <row r="31" spans="2:11" ht="12.75" customHeight="1">
      <c r="B31" s="380" t="s">
        <v>116</v>
      </c>
      <c r="C31" s="386"/>
      <c r="D31" s="386"/>
      <c r="E31" s="386"/>
      <c r="F31" s="386"/>
      <c r="G31" s="386"/>
      <c r="H31" s="386"/>
      <c r="I31" s="386"/>
      <c r="J31" s="157"/>
      <c r="K31" s="159"/>
    </row>
    <row r="32" spans="2:11" ht="9.75" customHeight="1">
      <c r="B32" s="158"/>
      <c r="C32" s="171"/>
      <c r="D32" s="171"/>
      <c r="E32" s="171"/>
      <c r="F32" s="171"/>
      <c r="G32" s="171"/>
      <c r="H32" s="171"/>
      <c r="I32" s="171"/>
      <c r="J32" s="157"/>
      <c r="K32" s="159"/>
    </row>
    <row r="33" spans="2:11" ht="15.75">
      <c r="B33" s="382" t="s">
        <v>113</v>
      </c>
      <c r="C33" s="382"/>
      <c r="D33" s="382"/>
      <c r="E33" s="382"/>
      <c r="F33" s="157"/>
      <c r="G33" s="157"/>
      <c r="H33" s="157"/>
      <c r="I33" s="157"/>
      <c r="J33" s="157"/>
      <c r="K33" s="159"/>
    </row>
    <row r="34" spans="2:11" ht="12.75" customHeight="1">
      <c r="B34" s="380" t="s">
        <v>117</v>
      </c>
      <c r="C34" s="381"/>
      <c r="D34" s="381"/>
      <c r="E34" s="381"/>
      <c r="F34" s="381"/>
      <c r="G34" s="381"/>
      <c r="H34" s="381"/>
      <c r="I34" s="381"/>
      <c r="J34" s="157"/>
      <c r="K34" s="159"/>
    </row>
    <row r="35" spans="2:11" ht="9.75" customHeight="1">
      <c r="B35" s="158"/>
      <c r="J35" s="157"/>
      <c r="K35" s="159"/>
    </row>
    <row r="36" spans="2:11" ht="15.75">
      <c r="B36" s="382" t="s">
        <v>114</v>
      </c>
      <c r="C36" s="382"/>
      <c r="D36" s="382"/>
      <c r="E36" s="382"/>
      <c r="F36" s="157"/>
      <c r="G36" s="157"/>
      <c r="H36" s="157"/>
      <c r="I36" s="157"/>
      <c r="J36" s="157"/>
      <c r="K36" s="159"/>
    </row>
    <row r="37" spans="2:11" ht="30.75" customHeight="1">
      <c r="B37" s="380" t="s">
        <v>118</v>
      </c>
      <c r="C37" s="381"/>
      <c r="D37" s="381"/>
      <c r="E37" s="381"/>
      <c r="F37" s="381"/>
      <c r="G37" s="381"/>
      <c r="H37" s="381"/>
      <c r="I37" s="381"/>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29" t="s">
        <v>143</v>
      </c>
      <c r="B1" s="530"/>
      <c r="C1" s="530"/>
      <c r="D1" s="530"/>
      <c r="E1" s="530"/>
      <c r="F1" s="531"/>
      <c r="G1" s="531"/>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23" t="s">
        <v>136</v>
      </c>
      <c r="B6" s="524"/>
      <c r="C6" s="551" t="s">
        <v>97</v>
      </c>
      <c r="D6" s="552"/>
      <c r="E6" s="552"/>
      <c r="F6" s="552"/>
      <c r="G6" s="552"/>
      <c r="H6" s="552"/>
      <c r="I6" s="553"/>
      <c r="J6" s="552" t="s">
        <v>98</v>
      </c>
      <c r="K6" s="552"/>
      <c r="L6" s="552"/>
      <c r="M6" s="552"/>
      <c r="N6" s="552"/>
      <c r="O6" s="552"/>
      <c r="P6" s="554"/>
    </row>
    <row r="7" spans="1:16" ht="49.5" customHeight="1">
      <c r="A7" s="525"/>
      <c r="B7" s="526"/>
      <c r="C7" s="555" t="s">
        <v>1</v>
      </c>
      <c r="D7" s="541" t="s">
        <v>4</v>
      </c>
      <c r="E7" s="541" t="s">
        <v>5</v>
      </c>
      <c r="F7" s="563" t="s">
        <v>6</v>
      </c>
      <c r="G7" s="567" t="s">
        <v>99</v>
      </c>
      <c r="H7" s="547" t="s">
        <v>7</v>
      </c>
      <c r="I7" s="539" t="s">
        <v>56</v>
      </c>
      <c r="J7" s="545" t="s">
        <v>12</v>
      </c>
      <c r="K7" s="541" t="s">
        <v>14</v>
      </c>
      <c r="L7" s="563" t="s">
        <v>100</v>
      </c>
      <c r="M7" s="549" t="s">
        <v>101</v>
      </c>
      <c r="N7" s="541" t="s">
        <v>16</v>
      </c>
      <c r="O7" s="541" t="s">
        <v>17</v>
      </c>
      <c r="P7" s="559" t="s">
        <v>13</v>
      </c>
    </row>
    <row r="8" spans="1:16" ht="49.5" customHeight="1" thickBot="1">
      <c r="A8" s="525"/>
      <c r="B8" s="526"/>
      <c r="C8" s="566"/>
      <c r="D8" s="562"/>
      <c r="E8" s="562"/>
      <c r="F8" s="564"/>
      <c r="G8" s="568"/>
      <c r="H8" s="569"/>
      <c r="I8" s="570"/>
      <c r="J8" s="561"/>
      <c r="K8" s="562"/>
      <c r="L8" s="564"/>
      <c r="M8" s="565"/>
      <c r="N8" s="562"/>
      <c r="O8" s="562"/>
      <c r="P8" s="560"/>
    </row>
    <row r="9" spans="1:16" ht="13.5" customHeight="1" thickBot="1">
      <c r="A9" s="318"/>
      <c r="B9" s="319" t="s">
        <v>102</v>
      </c>
      <c r="C9" s="320">
        <v>4</v>
      </c>
      <c r="D9" s="321">
        <v>2</v>
      </c>
      <c r="E9" s="321">
        <v>2</v>
      </c>
      <c r="F9" s="557">
        <v>2</v>
      </c>
      <c r="G9" s="557"/>
      <c r="H9" s="321">
        <v>4</v>
      </c>
      <c r="I9" s="322">
        <v>4</v>
      </c>
      <c r="J9" s="323">
        <v>3</v>
      </c>
      <c r="K9" s="324">
        <v>3</v>
      </c>
      <c r="L9" s="558">
        <v>3</v>
      </c>
      <c r="M9" s="558"/>
      <c r="N9" s="324">
        <v>3</v>
      </c>
      <c r="O9" s="324">
        <v>3</v>
      </c>
      <c r="P9" s="325">
        <v>3</v>
      </c>
    </row>
    <row r="10" spans="1:16" ht="19.5" customHeight="1">
      <c r="A10" s="326">
        <v>1</v>
      </c>
      <c r="B10" s="327"/>
      <c r="C10" s="328"/>
      <c r="D10" s="329"/>
      <c r="E10" s="329"/>
      <c r="F10" s="538"/>
      <c r="G10" s="538"/>
      <c r="H10" s="329"/>
      <c r="I10" s="330"/>
      <c r="J10" s="331"/>
      <c r="K10" s="329"/>
      <c r="L10" s="538"/>
      <c r="M10" s="538"/>
      <c r="N10" s="329"/>
      <c r="O10" s="329"/>
      <c r="P10" s="332"/>
    </row>
    <row r="11" spans="1:16" ht="19.5" customHeight="1">
      <c r="A11" s="333">
        <v>2</v>
      </c>
      <c r="B11" s="334"/>
      <c r="C11" s="335"/>
      <c r="D11" s="336"/>
      <c r="E11" s="337"/>
      <c r="F11" s="533"/>
      <c r="G11" s="533"/>
      <c r="H11" s="336"/>
      <c r="I11" s="338"/>
      <c r="J11" s="339"/>
      <c r="K11" s="336"/>
      <c r="L11" s="533"/>
      <c r="M11" s="533"/>
      <c r="N11" s="336"/>
      <c r="O11" s="336"/>
      <c r="P11" s="340"/>
    </row>
    <row r="12" spans="1:16" ht="19.5" customHeight="1">
      <c r="A12" s="333">
        <v>3</v>
      </c>
      <c r="B12" s="334"/>
      <c r="C12" s="335"/>
      <c r="D12" s="336"/>
      <c r="E12" s="336"/>
      <c r="F12" s="533"/>
      <c r="G12" s="533"/>
      <c r="H12" s="336"/>
      <c r="I12" s="338"/>
      <c r="J12" s="339"/>
      <c r="K12" s="336"/>
      <c r="L12" s="533"/>
      <c r="M12" s="533"/>
      <c r="N12" s="336"/>
      <c r="O12" s="336"/>
      <c r="P12" s="340"/>
    </row>
    <row r="13" spans="1:16" ht="19.5" customHeight="1">
      <c r="A13" s="333">
        <v>4</v>
      </c>
      <c r="B13" s="334"/>
      <c r="C13" s="335"/>
      <c r="D13" s="337"/>
      <c r="E13" s="337"/>
      <c r="F13" s="533"/>
      <c r="G13" s="533"/>
      <c r="H13" s="336"/>
      <c r="I13" s="338"/>
      <c r="J13" s="339"/>
      <c r="K13" s="336"/>
      <c r="L13" s="533"/>
      <c r="M13" s="533"/>
      <c r="N13" s="336"/>
      <c r="O13" s="336"/>
      <c r="P13" s="340"/>
    </row>
    <row r="14" spans="1:16" ht="19.5" customHeight="1">
      <c r="A14" s="333">
        <v>5</v>
      </c>
      <c r="B14" s="334"/>
      <c r="C14" s="335"/>
      <c r="D14" s="336"/>
      <c r="E14" s="336"/>
      <c r="F14" s="533"/>
      <c r="G14" s="533"/>
      <c r="H14" s="336"/>
      <c r="I14" s="338"/>
      <c r="J14" s="339"/>
      <c r="K14" s="336"/>
      <c r="L14" s="533"/>
      <c r="M14" s="533"/>
      <c r="N14" s="336"/>
      <c r="O14" s="336"/>
      <c r="P14" s="340"/>
    </row>
    <row r="15" spans="1:16" ht="19.5" customHeight="1">
      <c r="A15" s="333">
        <v>6</v>
      </c>
      <c r="B15" s="334"/>
      <c r="C15" s="335"/>
      <c r="D15" s="336"/>
      <c r="E15" s="336"/>
      <c r="F15" s="533"/>
      <c r="G15" s="533"/>
      <c r="H15" s="336"/>
      <c r="I15" s="338"/>
      <c r="J15" s="339"/>
      <c r="K15" s="336"/>
      <c r="L15" s="533"/>
      <c r="M15" s="533"/>
      <c r="N15" s="336"/>
      <c r="O15" s="336"/>
      <c r="P15" s="340"/>
    </row>
    <row r="16" spans="1:16" ht="19.5" customHeight="1">
      <c r="A16" s="333">
        <v>7</v>
      </c>
      <c r="B16" s="334"/>
      <c r="C16" s="335"/>
      <c r="D16" s="336"/>
      <c r="E16" s="336"/>
      <c r="F16" s="533"/>
      <c r="G16" s="533"/>
      <c r="H16" s="336"/>
      <c r="I16" s="338"/>
      <c r="J16" s="339"/>
      <c r="K16" s="336"/>
      <c r="L16" s="533"/>
      <c r="M16" s="533"/>
      <c r="N16" s="336"/>
      <c r="O16" s="336"/>
      <c r="P16" s="340"/>
    </row>
    <row r="17" spans="1:16" ht="19.5" customHeight="1">
      <c r="A17" s="333">
        <v>8</v>
      </c>
      <c r="B17" s="334"/>
      <c r="C17" s="335"/>
      <c r="D17" s="336"/>
      <c r="E17" s="337"/>
      <c r="F17" s="533"/>
      <c r="G17" s="533"/>
      <c r="H17" s="336"/>
      <c r="I17" s="338"/>
      <c r="J17" s="339"/>
      <c r="K17" s="336"/>
      <c r="L17" s="533"/>
      <c r="M17" s="533"/>
      <c r="N17" s="336"/>
      <c r="O17" s="336"/>
      <c r="P17" s="340"/>
    </row>
    <row r="18" spans="1:16" ht="19.5" customHeight="1">
      <c r="A18" s="333">
        <v>9</v>
      </c>
      <c r="B18" s="334"/>
      <c r="C18" s="335"/>
      <c r="D18" s="336"/>
      <c r="E18" s="336"/>
      <c r="F18" s="533"/>
      <c r="G18" s="533"/>
      <c r="H18" s="337"/>
      <c r="I18" s="341"/>
      <c r="J18" s="339"/>
      <c r="K18" s="336"/>
      <c r="L18" s="533"/>
      <c r="M18" s="533"/>
      <c r="N18" s="336"/>
      <c r="O18" s="336"/>
      <c r="P18" s="340"/>
    </row>
    <row r="19" spans="1:16" ht="19.5" customHeight="1">
      <c r="A19" s="333">
        <v>10</v>
      </c>
      <c r="B19" s="334"/>
      <c r="C19" s="335"/>
      <c r="D19" s="336"/>
      <c r="E19" s="336"/>
      <c r="F19" s="533"/>
      <c r="G19" s="533"/>
      <c r="H19" s="336"/>
      <c r="I19" s="341"/>
      <c r="J19" s="339"/>
      <c r="K19" s="336"/>
      <c r="L19" s="533"/>
      <c r="M19" s="533"/>
      <c r="N19" s="336"/>
      <c r="O19" s="336"/>
      <c r="P19" s="340"/>
    </row>
    <row r="20" spans="1:16" ht="19.5" customHeight="1">
      <c r="A20" s="333">
        <v>11</v>
      </c>
      <c r="B20" s="334"/>
      <c r="C20" s="335"/>
      <c r="D20" s="336"/>
      <c r="E20" s="336"/>
      <c r="F20" s="533"/>
      <c r="G20" s="533"/>
      <c r="H20" s="336"/>
      <c r="I20" s="341"/>
      <c r="J20" s="339"/>
      <c r="K20" s="336"/>
      <c r="L20" s="533"/>
      <c r="M20" s="533"/>
      <c r="N20" s="336"/>
      <c r="O20" s="336"/>
      <c r="P20" s="340"/>
    </row>
    <row r="21" spans="1:16" ht="19.5" customHeight="1">
      <c r="A21" s="333">
        <v>12</v>
      </c>
      <c r="B21" s="334"/>
      <c r="C21" s="335"/>
      <c r="D21" s="336"/>
      <c r="E21" s="336"/>
      <c r="F21" s="533"/>
      <c r="G21" s="533"/>
      <c r="H21" s="336"/>
      <c r="I21" s="341"/>
      <c r="J21" s="339"/>
      <c r="K21" s="336"/>
      <c r="L21" s="533"/>
      <c r="M21" s="533"/>
      <c r="N21" s="336"/>
      <c r="O21" s="336"/>
      <c r="P21" s="340"/>
    </row>
    <row r="22" spans="1:16" ht="19.5" customHeight="1">
      <c r="A22" s="333">
        <v>13</v>
      </c>
      <c r="B22" s="334"/>
      <c r="C22" s="335"/>
      <c r="D22" s="336"/>
      <c r="E22" s="336"/>
      <c r="F22" s="533"/>
      <c r="G22" s="533"/>
      <c r="H22" s="336"/>
      <c r="I22" s="341"/>
      <c r="J22" s="339"/>
      <c r="K22" s="336"/>
      <c r="L22" s="533"/>
      <c r="M22" s="533"/>
      <c r="N22" s="336"/>
      <c r="O22" s="336"/>
      <c r="P22" s="340"/>
    </row>
    <row r="23" spans="1:16" ht="19.5" customHeight="1">
      <c r="A23" s="333">
        <v>14</v>
      </c>
      <c r="B23" s="334"/>
      <c r="C23" s="335"/>
      <c r="D23" s="336"/>
      <c r="E23" s="337"/>
      <c r="F23" s="533"/>
      <c r="G23" s="533"/>
      <c r="H23" s="336"/>
      <c r="I23" s="341"/>
      <c r="J23" s="339"/>
      <c r="K23" s="336"/>
      <c r="L23" s="533"/>
      <c r="M23" s="533"/>
      <c r="N23" s="336"/>
      <c r="O23" s="336"/>
      <c r="P23" s="340"/>
    </row>
    <row r="24" spans="1:16" ht="19.5" customHeight="1" thickBot="1">
      <c r="A24" s="342">
        <v>15</v>
      </c>
      <c r="B24" s="343"/>
      <c r="C24" s="344"/>
      <c r="D24" s="345"/>
      <c r="E24" s="345"/>
      <c r="F24" s="535"/>
      <c r="G24" s="535"/>
      <c r="H24" s="345"/>
      <c r="I24" s="346"/>
      <c r="J24" s="347"/>
      <c r="K24" s="345"/>
      <c r="L24" s="535"/>
      <c r="M24" s="535"/>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34" t="s">
        <v>137</v>
      </c>
      <c r="L26" s="534"/>
      <c r="M26" s="534"/>
      <c r="N26" s="534"/>
      <c r="O26" s="534"/>
      <c r="P26" s="534"/>
    </row>
    <row r="27" spans="1:16" ht="14.25">
      <c r="A27" s="352" t="s">
        <v>104</v>
      </c>
      <c r="B27" s="310"/>
      <c r="C27" s="353"/>
      <c r="D27" s="353"/>
      <c r="E27" s="356"/>
      <c r="F27" s="356"/>
      <c r="G27" s="353"/>
      <c r="H27" s="353"/>
      <c r="I27" s="353"/>
      <c r="J27" s="357"/>
      <c r="K27" s="534"/>
      <c r="L27" s="534"/>
      <c r="M27" s="534"/>
      <c r="N27" s="534"/>
      <c r="O27" s="534"/>
      <c r="P27" s="534"/>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29" t="s">
        <v>143</v>
      </c>
      <c r="B30" s="530"/>
      <c r="C30" s="530"/>
      <c r="D30" s="530"/>
      <c r="E30" s="530"/>
      <c r="F30" s="532"/>
      <c r="G30" s="532"/>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23" t="s">
        <v>135</v>
      </c>
      <c r="B35" s="524"/>
      <c r="C35" s="551" t="s">
        <v>97</v>
      </c>
      <c r="D35" s="552"/>
      <c r="E35" s="552"/>
      <c r="F35" s="552"/>
      <c r="G35" s="552"/>
      <c r="H35" s="552"/>
      <c r="I35" s="553"/>
      <c r="J35" s="552" t="s">
        <v>98</v>
      </c>
      <c r="K35" s="552"/>
      <c r="L35" s="552"/>
      <c r="M35" s="552"/>
      <c r="N35" s="552"/>
      <c r="O35" s="552"/>
      <c r="P35" s="554"/>
    </row>
    <row r="36" spans="1:16" ht="49.5" customHeight="1">
      <c r="A36" s="525"/>
      <c r="B36" s="526"/>
      <c r="C36" s="555" t="s">
        <v>1</v>
      </c>
      <c r="D36" s="541" t="s">
        <v>4</v>
      </c>
      <c r="E36" s="541" t="s">
        <v>5</v>
      </c>
      <c r="F36" s="547" t="s">
        <v>6</v>
      </c>
      <c r="G36" s="549" t="s">
        <v>99</v>
      </c>
      <c r="H36" s="541" t="s">
        <v>7</v>
      </c>
      <c r="I36" s="539" t="s">
        <v>56</v>
      </c>
      <c r="J36" s="545" t="s">
        <v>12</v>
      </c>
      <c r="K36" s="541" t="s">
        <v>14</v>
      </c>
      <c r="L36" s="547" t="s">
        <v>100</v>
      </c>
      <c r="M36" s="549" t="s">
        <v>101</v>
      </c>
      <c r="N36" s="541" t="s">
        <v>16</v>
      </c>
      <c r="O36" s="541" t="s">
        <v>17</v>
      </c>
      <c r="P36" s="543" t="s">
        <v>13</v>
      </c>
    </row>
    <row r="37" spans="1:16" ht="49.5" customHeight="1" thickBot="1">
      <c r="A37" s="527"/>
      <c r="B37" s="528"/>
      <c r="C37" s="556"/>
      <c r="D37" s="542"/>
      <c r="E37" s="542"/>
      <c r="F37" s="548"/>
      <c r="G37" s="550"/>
      <c r="H37" s="542"/>
      <c r="I37" s="540"/>
      <c r="J37" s="546"/>
      <c r="K37" s="542"/>
      <c r="L37" s="548"/>
      <c r="M37" s="550"/>
      <c r="N37" s="542"/>
      <c r="O37" s="542"/>
      <c r="P37" s="544"/>
    </row>
    <row r="38" spans="1:16" ht="13.5" customHeight="1" thickBot="1">
      <c r="A38" s="361"/>
      <c r="B38" s="319" t="s">
        <v>102</v>
      </c>
      <c r="C38" s="362">
        <v>4</v>
      </c>
      <c r="D38" s="363">
        <v>2</v>
      </c>
      <c r="E38" s="363">
        <v>2</v>
      </c>
      <c r="F38" s="536">
        <v>2</v>
      </c>
      <c r="G38" s="536"/>
      <c r="H38" s="363">
        <v>4</v>
      </c>
      <c r="I38" s="364">
        <v>4</v>
      </c>
      <c r="J38" s="365">
        <v>3</v>
      </c>
      <c r="K38" s="366">
        <v>3</v>
      </c>
      <c r="L38" s="537">
        <v>3</v>
      </c>
      <c r="M38" s="537"/>
      <c r="N38" s="366">
        <v>3</v>
      </c>
      <c r="O38" s="366">
        <v>3</v>
      </c>
      <c r="P38" s="367">
        <v>3</v>
      </c>
    </row>
    <row r="39" spans="1:16" ht="19.5" customHeight="1">
      <c r="A39" s="368">
        <v>1</v>
      </c>
      <c r="B39" s="369"/>
      <c r="C39" s="328"/>
      <c r="D39" s="329"/>
      <c r="E39" s="329"/>
      <c r="F39" s="538"/>
      <c r="G39" s="538"/>
      <c r="H39" s="329"/>
      <c r="I39" s="330"/>
      <c r="J39" s="328"/>
      <c r="K39" s="329"/>
      <c r="L39" s="538"/>
      <c r="M39" s="538"/>
      <c r="N39" s="329"/>
      <c r="O39" s="329"/>
      <c r="P39" s="332"/>
    </row>
    <row r="40" spans="1:16" ht="19.5" customHeight="1">
      <c r="A40" s="333">
        <v>2</v>
      </c>
      <c r="B40" s="370"/>
      <c r="C40" s="335"/>
      <c r="D40" s="336"/>
      <c r="E40" s="337"/>
      <c r="F40" s="533"/>
      <c r="G40" s="533"/>
      <c r="H40" s="336"/>
      <c r="I40" s="338"/>
      <c r="J40" s="335"/>
      <c r="K40" s="336"/>
      <c r="L40" s="533"/>
      <c r="M40" s="533"/>
      <c r="N40" s="336"/>
      <c r="O40" s="336"/>
      <c r="P40" s="340"/>
    </row>
    <row r="41" spans="1:16" ht="19.5" customHeight="1">
      <c r="A41" s="333">
        <v>3</v>
      </c>
      <c r="B41" s="370"/>
      <c r="C41" s="335"/>
      <c r="D41" s="336"/>
      <c r="E41" s="336"/>
      <c r="F41" s="533"/>
      <c r="G41" s="533"/>
      <c r="H41" s="336"/>
      <c r="I41" s="338"/>
      <c r="J41" s="335"/>
      <c r="K41" s="336"/>
      <c r="L41" s="533"/>
      <c r="M41" s="533"/>
      <c r="N41" s="336"/>
      <c r="O41" s="336"/>
      <c r="P41" s="340"/>
    </row>
    <row r="42" spans="1:16" ht="19.5" customHeight="1">
      <c r="A42" s="333">
        <v>4</v>
      </c>
      <c r="B42" s="370"/>
      <c r="C42" s="335"/>
      <c r="D42" s="337"/>
      <c r="E42" s="337"/>
      <c r="F42" s="533"/>
      <c r="G42" s="533"/>
      <c r="H42" s="336"/>
      <c r="I42" s="338"/>
      <c r="J42" s="335"/>
      <c r="K42" s="336"/>
      <c r="L42" s="533"/>
      <c r="M42" s="533"/>
      <c r="N42" s="336"/>
      <c r="O42" s="336"/>
      <c r="P42" s="340"/>
    </row>
    <row r="43" spans="1:16" ht="19.5" customHeight="1">
      <c r="A43" s="333">
        <v>5</v>
      </c>
      <c r="B43" s="370"/>
      <c r="C43" s="335"/>
      <c r="D43" s="336"/>
      <c r="E43" s="336"/>
      <c r="F43" s="533"/>
      <c r="G43" s="533"/>
      <c r="H43" s="336"/>
      <c r="I43" s="338"/>
      <c r="J43" s="335"/>
      <c r="K43" s="336"/>
      <c r="L43" s="533"/>
      <c r="M43" s="533"/>
      <c r="N43" s="336"/>
      <c r="O43" s="336"/>
      <c r="P43" s="340"/>
    </row>
    <row r="44" spans="1:16" ht="19.5" customHeight="1">
      <c r="A44" s="333">
        <v>6</v>
      </c>
      <c r="B44" s="370"/>
      <c r="C44" s="335"/>
      <c r="D44" s="336"/>
      <c r="E44" s="336"/>
      <c r="F44" s="533"/>
      <c r="G44" s="533"/>
      <c r="H44" s="336"/>
      <c r="I44" s="338"/>
      <c r="J44" s="335"/>
      <c r="K44" s="336"/>
      <c r="L44" s="533"/>
      <c r="M44" s="533"/>
      <c r="N44" s="336"/>
      <c r="O44" s="336"/>
      <c r="P44" s="340"/>
    </row>
    <row r="45" spans="1:16" ht="19.5" customHeight="1">
      <c r="A45" s="333">
        <v>7</v>
      </c>
      <c r="B45" s="370"/>
      <c r="C45" s="335"/>
      <c r="D45" s="336"/>
      <c r="E45" s="336"/>
      <c r="F45" s="533"/>
      <c r="G45" s="533"/>
      <c r="H45" s="336"/>
      <c r="I45" s="338"/>
      <c r="J45" s="335"/>
      <c r="K45" s="336"/>
      <c r="L45" s="533"/>
      <c r="M45" s="533"/>
      <c r="N45" s="336"/>
      <c r="O45" s="336"/>
      <c r="P45" s="340"/>
    </row>
    <row r="46" spans="1:16" ht="19.5" customHeight="1">
      <c r="A46" s="333">
        <v>8</v>
      </c>
      <c r="B46" s="370"/>
      <c r="C46" s="335"/>
      <c r="D46" s="336"/>
      <c r="E46" s="337"/>
      <c r="F46" s="533"/>
      <c r="G46" s="533"/>
      <c r="H46" s="336"/>
      <c r="I46" s="338"/>
      <c r="J46" s="335"/>
      <c r="K46" s="336"/>
      <c r="L46" s="533"/>
      <c r="M46" s="533"/>
      <c r="N46" s="336"/>
      <c r="O46" s="336"/>
      <c r="P46" s="340"/>
    </row>
    <row r="47" spans="1:16" ht="19.5" customHeight="1">
      <c r="A47" s="333">
        <v>9</v>
      </c>
      <c r="B47" s="370"/>
      <c r="C47" s="335"/>
      <c r="D47" s="336"/>
      <c r="E47" s="336"/>
      <c r="F47" s="533"/>
      <c r="G47" s="533"/>
      <c r="H47" s="337"/>
      <c r="I47" s="341"/>
      <c r="J47" s="335"/>
      <c r="K47" s="336"/>
      <c r="L47" s="533"/>
      <c r="M47" s="533"/>
      <c r="N47" s="336"/>
      <c r="O47" s="336"/>
      <c r="P47" s="340"/>
    </row>
    <row r="48" spans="1:16" ht="19.5" customHeight="1">
      <c r="A48" s="333">
        <v>10</v>
      </c>
      <c r="B48" s="370"/>
      <c r="C48" s="335"/>
      <c r="D48" s="336"/>
      <c r="E48" s="336"/>
      <c r="F48" s="533"/>
      <c r="G48" s="533"/>
      <c r="H48" s="336"/>
      <c r="I48" s="341"/>
      <c r="J48" s="335"/>
      <c r="K48" s="336"/>
      <c r="L48" s="533"/>
      <c r="M48" s="533"/>
      <c r="N48" s="336"/>
      <c r="O48" s="336"/>
      <c r="P48" s="340"/>
    </row>
    <row r="49" spans="1:16" ht="19.5" customHeight="1">
      <c r="A49" s="333">
        <v>11</v>
      </c>
      <c r="B49" s="370"/>
      <c r="C49" s="335"/>
      <c r="D49" s="336"/>
      <c r="E49" s="336"/>
      <c r="F49" s="533"/>
      <c r="G49" s="533"/>
      <c r="H49" s="336"/>
      <c r="I49" s="341"/>
      <c r="J49" s="335"/>
      <c r="K49" s="336"/>
      <c r="L49" s="533"/>
      <c r="M49" s="533"/>
      <c r="N49" s="336"/>
      <c r="O49" s="336"/>
      <c r="P49" s="340"/>
    </row>
    <row r="50" spans="1:16" ht="19.5" customHeight="1">
      <c r="A50" s="333">
        <v>12</v>
      </c>
      <c r="B50" s="370"/>
      <c r="C50" s="335"/>
      <c r="D50" s="336"/>
      <c r="E50" s="336"/>
      <c r="F50" s="533"/>
      <c r="G50" s="533"/>
      <c r="H50" s="336"/>
      <c r="I50" s="341"/>
      <c r="J50" s="335"/>
      <c r="K50" s="336"/>
      <c r="L50" s="533"/>
      <c r="M50" s="533"/>
      <c r="N50" s="336"/>
      <c r="O50" s="336"/>
      <c r="P50" s="340"/>
    </row>
    <row r="51" spans="1:16" ht="19.5" customHeight="1">
      <c r="A51" s="333">
        <v>13</v>
      </c>
      <c r="B51" s="370"/>
      <c r="C51" s="335"/>
      <c r="D51" s="336"/>
      <c r="E51" s="336"/>
      <c r="F51" s="533"/>
      <c r="G51" s="533"/>
      <c r="H51" s="336"/>
      <c r="I51" s="341"/>
      <c r="J51" s="335"/>
      <c r="K51" s="336"/>
      <c r="L51" s="533"/>
      <c r="M51" s="533"/>
      <c r="N51" s="336"/>
      <c r="O51" s="336"/>
      <c r="P51" s="340"/>
    </row>
    <row r="52" spans="1:16" ht="19.5" customHeight="1">
      <c r="A52" s="333">
        <v>14</v>
      </c>
      <c r="B52" s="370"/>
      <c r="C52" s="335"/>
      <c r="D52" s="336"/>
      <c r="E52" s="337"/>
      <c r="F52" s="533"/>
      <c r="G52" s="533"/>
      <c r="H52" s="336"/>
      <c r="I52" s="341"/>
      <c r="J52" s="335"/>
      <c r="K52" s="336"/>
      <c r="L52" s="533"/>
      <c r="M52" s="533"/>
      <c r="N52" s="336"/>
      <c r="O52" s="336"/>
      <c r="P52" s="340"/>
    </row>
    <row r="53" spans="1:16" ht="19.5" customHeight="1" thickBot="1">
      <c r="A53" s="342">
        <v>15</v>
      </c>
      <c r="B53" s="371"/>
      <c r="C53" s="344"/>
      <c r="D53" s="345"/>
      <c r="E53" s="345"/>
      <c r="F53" s="535"/>
      <c r="G53" s="535"/>
      <c r="H53" s="345"/>
      <c r="I53" s="346"/>
      <c r="J53" s="344"/>
      <c r="K53" s="345"/>
      <c r="L53" s="535"/>
      <c r="M53" s="535"/>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4.25">
      <c r="A55" s="352" t="s">
        <v>103</v>
      </c>
      <c r="B55" s="310"/>
      <c r="C55" s="353"/>
      <c r="D55" s="353"/>
      <c r="E55" s="353"/>
      <c r="F55" s="353"/>
      <c r="G55" s="353"/>
      <c r="H55" s="353"/>
      <c r="I55" s="353"/>
      <c r="J55" s="353"/>
      <c r="K55" s="534" t="s">
        <v>138</v>
      </c>
      <c r="L55" s="534"/>
      <c r="M55" s="534"/>
      <c r="N55" s="534"/>
      <c r="O55" s="534"/>
      <c r="P55" s="534"/>
    </row>
    <row r="56" spans="1:16" ht="14.25">
      <c r="A56" s="352" t="s">
        <v>104</v>
      </c>
      <c r="B56" s="310"/>
      <c r="C56" s="353"/>
      <c r="D56" s="353"/>
      <c r="E56" s="356"/>
      <c r="F56" s="356"/>
      <c r="G56" s="353"/>
      <c r="H56" s="353"/>
      <c r="I56" s="353"/>
      <c r="J56" s="310"/>
      <c r="K56" s="534"/>
      <c r="L56" s="534"/>
      <c r="M56" s="534"/>
      <c r="N56" s="534"/>
      <c r="O56" s="534"/>
      <c r="P56" s="534"/>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9:G9"/>
    <mergeCell ref="L9:M9"/>
    <mergeCell ref="F10:G10"/>
    <mergeCell ref="L10:M10"/>
    <mergeCell ref="F11:G11"/>
    <mergeCell ref="L11:M11"/>
    <mergeCell ref="F12:G12"/>
    <mergeCell ref="L12:M12"/>
    <mergeCell ref="F13:G13"/>
    <mergeCell ref="L13:M13"/>
    <mergeCell ref="F14:G14"/>
    <mergeCell ref="L14:M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C35:I35"/>
    <mergeCell ref="J35:P35"/>
    <mergeCell ref="C36:C37"/>
    <mergeCell ref="D36:D37"/>
    <mergeCell ref="E36:E37"/>
    <mergeCell ref="F36:F37"/>
    <mergeCell ref="G36:G37"/>
    <mergeCell ref="H36:H37"/>
    <mergeCell ref="I36:I37"/>
    <mergeCell ref="N36:N37"/>
    <mergeCell ref="P36:P37"/>
    <mergeCell ref="J36:J37"/>
    <mergeCell ref="K36:K37"/>
    <mergeCell ref="L36:L37"/>
    <mergeCell ref="M36:M37"/>
    <mergeCell ref="O36:O37"/>
    <mergeCell ref="F38:G38"/>
    <mergeCell ref="L38:M38"/>
    <mergeCell ref="F39:G39"/>
    <mergeCell ref="L39:M39"/>
    <mergeCell ref="F40:G40"/>
    <mergeCell ref="L40:M40"/>
    <mergeCell ref="F41:G41"/>
    <mergeCell ref="L41:M41"/>
    <mergeCell ref="F42:G42"/>
    <mergeCell ref="L42:M42"/>
    <mergeCell ref="F43:G43"/>
    <mergeCell ref="L43:M43"/>
    <mergeCell ref="F44:G44"/>
    <mergeCell ref="L44:M44"/>
    <mergeCell ref="F45:G45"/>
    <mergeCell ref="L45:M45"/>
    <mergeCell ref="F46:G46"/>
    <mergeCell ref="L46:M46"/>
    <mergeCell ref="K26:P27"/>
    <mergeCell ref="K55:P56"/>
    <mergeCell ref="F53:G53"/>
    <mergeCell ref="L53:M53"/>
    <mergeCell ref="F47:G47"/>
    <mergeCell ref="L47:M47"/>
    <mergeCell ref="F48:G48"/>
    <mergeCell ref="L48:M48"/>
    <mergeCell ref="F49:G49"/>
    <mergeCell ref="L49:M49"/>
    <mergeCell ref="A35:B37"/>
    <mergeCell ref="A1:G1"/>
    <mergeCell ref="A30:G30"/>
    <mergeCell ref="A6:B8"/>
    <mergeCell ref="F52:G52"/>
    <mergeCell ref="L52:M52"/>
    <mergeCell ref="F50:G50"/>
    <mergeCell ref="L50:M50"/>
    <mergeCell ref="F51:G51"/>
    <mergeCell ref="L51:M51"/>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9.140625" defaultRowHeight="12.75"/>
  <cols>
    <col min="1" max="2" width="255.7109375" style="111" customWidth="1"/>
    <col min="3" max="16384" width="9.140625" style="111" customWidth="1"/>
  </cols>
  <sheetData>
    <row r="2" spans="1:2" s="153" customFormat="1" ht="249.75" customHeight="1">
      <c r="A2" s="279" t="s">
        <v>144</v>
      </c>
      <c r="B2" s="279" t="s">
        <v>144</v>
      </c>
    </row>
    <row r="3" spans="1:2" ht="124.5" customHeight="1">
      <c r="A3" s="278" t="str">
        <f>'TEAM NAMES &amp; EVENTS'!$E$7</f>
        <v>Plymouth SSP Year 3/4 Session 1</v>
      </c>
      <c r="B3" s="278" t="str">
        <f>'TEAM NAMES &amp; EVENTS'!$E$7</f>
        <v>Plymouth SSP Year 3/4 Session 1</v>
      </c>
    </row>
    <row r="4" spans="1:2" ht="12.75" customHeight="1">
      <c r="A4" s="306"/>
      <c r="B4" s="190"/>
    </row>
    <row r="5" spans="1:2" s="155" customFormat="1" ht="300" customHeight="1">
      <c r="A5" s="190" t="str">
        <f>'TEAM NAMES &amp; EVENTS'!$E12</f>
        <v>Salisbury Road</v>
      </c>
      <c r="B5" s="190" t="str">
        <f>'TEAM NAMES &amp; EVENTS'!$E13</f>
        <v>Elburton</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Plymouth SSP Year 3/4 Session 1</v>
      </c>
      <c r="B12" s="278" t="str">
        <f>'TEAM NAMES &amp; EVENTS'!$E$7</f>
        <v>Plymouth SSP Year 3/4 Session 1</v>
      </c>
    </row>
    <row r="13" spans="1:2" ht="12.75" customHeight="1">
      <c r="A13" s="190"/>
      <c r="B13" s="190"/>
    </row>
    <row r="14" spans="1:2" ht="300" customHeight="1">
      <c r="A14" s="190" t="str">
        <f>'TEAM NAMES &amp; EVENTS'!$E14</f>
        <v>Hyde Park</v>
      </c>
      <c r="B14" s="190">
        <f>'TEAM NAMES &amp; EVENTS'!$E15</f>
        <v>0</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Plymouth SSP Year 3/4 Session 1</v>
      </c>
      <c r="B21" s="278" t="str">
        <f>'TEAM NAMES &amp; EVENTS'!$E$7</f>
        <v>Plymouth SSP Year 3/4 Session 1</v>
      </c>
    </row>
    <row r="22" spans="1:2" ht="12.75" customHeight="1">
      <c r="A22" s="190"/>
      <c r="B22" s="190"/>
    </row>
    <row r="23" spans="1:2" ht="300" customHeight="1">
      <c r="A23" s="190" t="str">
        <f>'TEAM NAMES &amp; EVENTS'!$E16</f>
        <v>Austin Farm</v>
      </c>
      <c r="B23" s="190" t="str">
        <f>'TEAM NAMES &amp; EVENTS'!$E17</f>
        <v>Whitleigh</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Plymouth SSP Year 3/4 Session 1</v>
      </c>
      <c r="B30" s="278" t="str">
        <f>'TEAM NAMES &amp; EVENTS'!$E$7</f>
        <v>Plymouth SSP Year 3/4 Session 1</v>
      </c>
    </row>
    <row r="31" spans="1:2" ht="12.75" customHeight="1">
      <c r="A31" s="190"/>
      <c r="B31" s="190"/>
    </row>
    <row r="32" spans="1:2" ht="300" customHeight="1">
      <c r="A32" s="190">
        <f>'TEAM NAMES &amp; EVENTS'!$E18</f>
        <v>0</v>
      </c>
      <c r="B32" s="190">
        <f>'TEAM NAMES &amp; EVENTS'!$E19</f>
        <v>0</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Plymouth SSP Year 3/4 Session 1</v>
      </c>
      <c r="B39" s="278" t="str">
        <f>'TEAM NAMES &amp; EVENTS'!$E$7</f>
        <v>Plymouth SSP Year 3/4 Session 1</v>
      </c>
    </row>
    <row r="40" spans="1:2" ht="12.75" customHeight="1">
      <c r="A40" s="190"/>
      <c r="B40" s="190"/>
    </row>
    <row r="41" spans="1:2" ht="300" customHeight="1">
      <c r="A41" s="190" t="str">
        <f>'TEAM NAMES &amp; EVENTS'!$E20</f>
        <v>Pilgrim</v>
      </c>
      <c r="B41" s="190" t="str">
        <f>'TEAM NAMES &amp; EVENTS'!$E21</f>
        <v>St Edwards</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Plymouth SSP Year 3/4 Session 1</v>
      </c>
      <c r="B48" s="278" t="str">
        <f>'TEAM NAMES &amp; EVENTS'!$E$7</f>
        <v>Plymouth SSP Year 3/4 Session 1</v>
      </c>
    </row>
    <row r="49" spans="1:2" ht="12.75" customHeight="1">
      <c r="A49" s="190"/>
      <c r="B49" s="190"/>
    </row>
    <row r="50" spans="1:2" ht="300" customHeight="1">
      <c r="A50" s="190">
        <f>'TEAM NAMES &amp; EVENTS'!$E22</f>
        <v>0</v>
      </c>
      <c r="B50" s="190" t="str">
        <f>'TEAM NAMES &amp; EVENTS'!$E23</f>
        <v>St George's </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Plymouth SSP Year 3/4 Session 1</v>
      </c>
      <c r="B57" s="278" t="str">
        <f>'TEAM NAMES &amp; EVENTS'!$E$7</f>
        <v>Plymouth SSP Year 3/4 Session 1</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Plymouth SSP Year 3/4 Session 1</v>
      </c>
      <c r="B66" s="278" t="str">
        <f>'TEAM NAMES &amp; EVENTS'!$E$7</f>
        <v>Plymouth SSP Year 3/4 Session 1</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1"/>
      <c r="B75" s="571"/>
    </row>
    <row r="76" spans="1:2" ht="12.75" customHeight="1">
      <c r="A76" s="571"/>
      <c r="B76" s="571"/>
    </row>
    <row r="77" spans="1:2" ht="300" customHeight="1">
      <c r="A77" s="571"/>
      <c r="B77" s="571"/>
    </row>
    <row r="79" spans="1:2" ht="94.5" customHeight="1">
      <c r="A79" s="152"/>
      <c r="B79" s="152"/>
    </row>
    <row r="80" spans="1:2" ht="44.25">
      <c r="A80" s="154"/>
      <c r="B80" s="154"/>
    </row>
    <row r="83" spans="1:2" ht="124.5" customHeight="1">
      <c r="A83" s="152"/>
      <c r="B83" s="152"/>
    </row>
    <row r="84" spans="1:2" ht="124.5" customHeight="1">
      <c r="A84" s="571"/>
      <c r="B84" s="571"/>
    </row>
    <row r="85" spans="1:2" ht="12.75" customHeight="1">
      <c r="A85" s="571"/>
      <c r="B85" s="571"/>
    </row>
    <row r="86" spans="1:2" ht="300" customHeight="1">
      <c r="A86" s="571"/>
      <c r="B86" s="571"/>
    </row>
    <row r="88" spans="1:2" ht="94.5" customHeight="1">
      <c r="A88" s="152"/>
      <c r="B88" s="152"/>
    </row>
    <row r="89" spans="1:2" ht="44.25">
      <c r="A89" s="154"/>
      <c r="B89" s="154"/>
    </row>
    <row r="92" spans="1:2" ht="124.5" customHeight="1">
      <c r="A92" s="152"/>
      <c r="B92" s="152"/>
    </row>
    <row r="93" spans="1:2" ht="124.5" customHeight="1">
      <c r="A93" s="571"/>
      <c r="B93" s="571"/>
    </row>
    <row r="94" spans="1:2" ht="12.75" customHeight="1">
      <c r="A94" s="571"/>
      <c r="B94" s="571"/>
    </row>
    <row r="95" spans="1:2" ht="300" customHeight="1">
      <c r="A95" s="571"/>
      <c r="B95" s="571"/>
    </row>
    <row r="97" spans="1:2" ht="94.5" customHeight="1">
      <c r="A97" s="152"/>
      <c r="B97" s="152"/>
    </row>
    <row r="98" spans="1:2" ht="44.25">
      <c r="A98" s="154"/>
      <c r="B98" s="154"/>
    </row>
    <row r="101" spans="1:2" ht="124.5" customHeight="1">
      <c r="A101" s="152"/>
      <c r="B101" s="152"/>
    </row>
    <row r="102" spans="1:2" ht="124.5" customHeight="1">
      <c r="A102" s="571"/>
      <c r="B102" s="571"/>
    </row>
    <row r="103" spans="1:2" ht="12.75" customHeight="1">
      <c r="A103" s="571"/>
      <c r="B103" s="571"/>
    </row>
    <row r="104" spans="1:2" ht="300" customHeight="1">
      <c r="A104" s="571"/>
      <c r="B104" s="571"/>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BreakPreview" zoomScaleNormal="75" zoomScaleSheetLayoutView="100" zoomScalePageLayoutView="0" workbookViewId="0" topLeftCell="C3">
      <selection activeCell="C3" sqref="A3:IV3"/>
    </sheetView>
  </sheetViews>
  <sheetFormatPr defaultColWidth="9.140625" defaultRowHeight="12.75"/>
  <cols>
    <col min="1" max="2" width="9.140625" style="111" hidden="1" customWidth="1"/>
    <col min="3" max="3" width="9.140625" style="111" customWidth="1"/>
    <col min="4" max="4" width="1.7109375" style="111" customWidth="1"/>
    <col min="5" max="5" width="25.7109375" style="111" customWidth="1"/>
    <col min="6" max="6" width="10.7109375" style="111" customWidth="1"/>
    <col min="7" max="7" width="3.57421875" style="111" customWidth="1"/>
    <col min="8" max="9" width="9.140625" style="111" hidden="1" customWidth="1"/>
    <col min="10" max="10" width="23.7109375" style="111" customWidth="1"/>
    <col min="11" max="11" width="10.7109375" style="111" customWidth="1"/>
    <col min="12" max="16384" width="9.140625" style="111" customWidth="1"/>
  </cols>
  <sheetData>
    <row r="1" spans="1:10" ht="12.75" hidden="1">
      <c r="A1" s="111">
        <f>'TEAM NAMES &amp; EVENTS'!I12</f>
        <v>13</v>
      </c>
      <c r="J1" s="111" t="s">
        <v>149</v>
      </c>
    </row>
    <row r="2" ht="12.75" hidden="1">
      <c r="A2" s="111">
        <f>(A1/2)+1</f>
        <v>7.5</v>
      </c>
    </row>
    <row r="3" ht="109.5" customHeight="1"/>
    <row r="4" spans="4:20" ht="15" customHeight="1">
      <c r="D4" s="156"/>
      <c r="E4" s="574" t="str">
        <f>'TEAM NAMES &amp; EVENTS'!E7</f>
        <v>Plymouth SSP Year 3/4 Session 1</v>
      </c>
      <c r="F4" s="574"/>
      <c r="G4" s="574"/>
      <c r="H4" s="574"/>
      <c r="I4" s="574"/>
      <c r="J4" s="574"/>
      <c r="K4" s="574"/>
      <c r="L4" s="372"/>
      <c r="M4" s="372"/>
      <c r="N4" s="372"/>
      <c r="O4" s="372"/>
      <c r="P4" s="372"/>
      <c r="Q4" s="372"/>
      <c r="R4" s="372"/>
      <c r="S4" s="156"/>
      <c r="T4" s="156"/>
    </row>
    <row r="5" spans="4:20" ht="15" customHeight="1">
      <c r="D5" s="156"/>
      <c r="E5" s="575" t="str">
        <f>'TEAM NAMES &amp; EVENTS'!E9</f>
        <v>Plymouth Life Centre</v>
      </c>
      <c r="F5" s="574"/>
      <c r="G5" s="574"/>
      <c r="H5" s="574"/>
      <c r="I5" s="574"/>
      <c r="J5" s="574"/>
      <c r="K5" s="574"/>
      <c r="L5" s="372"/>
      <c r="M5" s="372"/>
      <c r="N5" s="372"/>
      <c r="O5" s="372"/>
      <c r="P5" s="372"/>
      <c r="Q5" s="372"/>
      <c r="R5" s="372"/>
      <c r="S5" s="156"/>
      <c r="T5" s="156"/>
    </row>
    <row r="6" spans="4:20" ht="15" customHeight="1">
      <c r="D6" s="156"/>
      <c r="E6" s="573">
        <f>'TEAM NAMES &amp; EVENTS'!E8</f>
        <v>43138</v>
      </c>
      <c r="F6" s="573"/>
      <c r="G6" s="573"/>
      <c r="H6" s="573"/>
      <c r="I6" s="573"/>
      <c r="J6" s="573"/>
      <c r="K6" s="573"/>
      <c r="L6" s="372"/>
      <c r="M6" s="372"/>
      <c r="N6" s="372"/>
      <c r="O6" s="372"/>
      <c r="P6" s="372"/>
      <c r="Q6" s="372"/>
      <c r="R6" s="372"/>
      <c r="S6" s="156"/>
      <c r="T6" s="156"/>
    </row>
    <row r="7" spans="4:20" ht="18.75" customHeight="1">
      <c r="D7" s="156"/>
      <c r="E7" s="572" t="s">
        <v>150</v>
      </c>
      <c r="F7" s="572"/>
      <c r="G7" s="572"/>
      <c r="H7" s="572"/>
      <c r="I7" s="572"/>
      <c r="J7" s="572"/>
      <c r="K7" s="572"/>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Salisbury Road</v>
      </c>
      <c r="F9" s="375" t="str">
        <f>VLOOKUP(B9,'TEAM NAMES &amp; EVENTS'!$A$12:$F$27,6,TRUE)</f>
        <v>A</v>
      </c>
      <c r="G9" s="373"/>
      <c r="H9" s="376">
        <f>(A1/2)+1</f>
        <v>7.5</v>
      </c>
      <c r="I9" s="376">
        <f aca="true" t="shared" si="0" ref="I9:I16">ROUND(H9,0)</f>
        <v>8</v>
      </c>
      <c r="J9" s="373">
        <f>VLOOKUP(I9,'TEAM NAMES &amp; EVENTS'!$A$12:$E$27,5,TRUE)</f>
        <v>0</v>
      </c>
      <c r="K9" s="375" t="str">
        <f>VLOOKUP(I9,'TEAM NAMES &amp; EVENTS'!$A$12:$F$27,6,TRUE)</f>
        <v>H</v>
      </c>
      <c r="L9" s="372"/>
      <c r="M9" s="372"/>
      <c r="N9" s="372"/>
      <c r="O9" s="372"/>
      <c r="P9" s="372"/>
      <c r="Q9" s="372"/>
      <c r="R9" s="372"/>
      <c r="S9" s="156"/>
      <c r="T9" s="156"/>
    </row>
    <row r="10" spans="1:20" ht="24.75" customHeight="1">
      <c r="A10" s="374"/>
      <c r="B10" s="374">
        <v>2</v>
      </c>
      <c r="C10" s="374"/>
      <c r="D10" s="377"/>
      <c r="E10" s="373" t="str">
        <f>VLOOKUP(B10,'TEAM NAMES &amp; EVENTS'!$A$12:$E$27,5,TRUE)</f>
        <v>Elburton</v>
      </c>
      <c r="F10" s="375" t="str">
        <f>VLOOKUP(B10,'TEAM NAMES &amp; EVENTS'!$A$12:$F$27,6,TRUE)</f>
        <v>B</v>
      </c>
      <c r="G10" s="373"/>
      <c r="H10" s="376">
        <f aca="true" t="shared" si="1" ref="H10:H16">H9+1</f>
        <v>8.5</v>
      </c>
      <c r="I10" s="376">
        <f t="shared" si="0"/>
        <v>9</v>
      </c>
      <c r="J10" s="373" t="str">
        <f>VLOOKUP(I10,'TEAM NAMES &amp; EVENTS'!$A$12:$E$27,5,TRUE)</f>
        <v>Pilgrim</v>
      </c>
      <c r="K10" s="375" t="str">
        <f>VLOOKUP(I10,'TEAM NAMES &amp; EVENTS'!$A$12:$F$27,6,TRUE)</f>
        <v>I</v>
      </c>
      <c r="L10" s="372"/>
      <c r="M10" s="372"/>
      <c r="N10" s="372"/>
      <c r="O10" s="372"/>
      <c r="P10" s="372"/>
      <c r="Q10" s="372"/>
      <c r="R10" s="372"/>
      <c r="S10" s="156"/>
      <c r="T10" s="156"/>
    </row>
    <row r="11" spans="1:20" ht="24.75" customHeight="1">
      <c r="A11" s="374"/>
      <c r="B11" s="374">
        <v>3</v>
      </c>
      <c r="C11" s="374"/>
      <c r="D11" s="377"/>
      <c r="E11" s="373" t="str">
        <f>VLOOKUP(B11,'TEAM NAMES &amp; EVENTS'!$A$12:$E$27,5,TRUE)</f>
        <v>Hyde Park</v>
      </c>
      <c r="F11" s="375" t="str">
        <f>VLOOKUP(B11,'TEAM NAMES &amp; EVENTS'!$A$12:$F$27,6,TRUE)</f>
        <v>C </v>
      </c>
      <c r="G11" s="373"/>
      <c r="H11" s="376">
        <f t="shared" si="1"/>
        <v>9.5</v>
      </c>
      <c r="I11" s="376">
        <f t="shared" si="0"/>
        <v>10</v>
      </c>
      <c r="J11" s="373" t="str">
        <f>VLOOKUP(I11,'TEAM NAMES &amp; EVENTS'!$A$12:$E$27,5,TRUE)</f>
        <v>St Edwards</v>
      </c>
      <c r="K11" s="375" t="str">
        <f>VLOOKUP(I11,'TEAM NAMES &amp; EVENTS'!$A$12:$F$27,6,TRUE)</f>
        <v>J</v>
      </c>
      <c r="L11" s="372"/>
      <c r="M11" s="372"/>
      <c r="N11" s="372"/>
      <c r="O11" s="372"/>
      <c r="P11" s="372"/>
      <c r="Q11" s="372"/>
      <c r="R11" s="372"/>
      <c r="S11" s="156"/>
      <c r="T11" s="156"/>
    </row>
    <row r="12" spans="1:20" ht="24.75" customHeight="1">
      <c r="A12" s="374"/>
      <c r="B12" s="374">
        <v>4</v>
      </c>
      <c r="C12" s="374"/>
      <c r="D12" s="377"/>
      <c r="E12" s="373">
        <f>VLOOKUP(B12,'TEAM NAMES &amp; EVENTS'!$A$12:$E$27,5,TRUE)</f>
        <v>0</v>
      </c>
      <c r="F12" s="375" t="str">
        <f>VLOOKUP(B12,'TEAM NAMES &amp; EVENTS'!$A$12:$F$27,6,TRUE)</f>
        <v>D</v>
      </c>
      <c r="G12" s="373"/>
      <c r="H12" s="376">
        <f t="shared" si="1"/>
        <v>10.5</v>
      </c>
      <c r="I12" s="376">
        <f t="shared" si="0"/>
        <v>11</v>
      </c>
      <c r="J12" s="373">
        <f>VLOOKUP(I12,'TEAM NAMES &amp; EVENTS'!$A$12:$E$27,5,TRUE)</f>
        <v>0</v>
      </c>
      <c r="K12" s="375" t="str">
        <f>VLOOKUP(I12,'TEAM NAMES &amp; EVENTS'!$A$12:$F$27,6,TRUE)</f>
        <v>K</v>
      </c>
      <c r="L12" s="372"/>
      <c r="M12" s="372"/>
      <c r="N12" s="372"/>
      <c r="O12" s="372"/>
      <c r="P12" s="372"/>
      <c r="Q12" s="372"/>
      <c r="R12" s="372"/>
      <c r="S12" s="156"/>
      <c r="T12" s="156"/>
    </row>
    <row r="13" spans="1:20" ht="24.75" customHeight="1">
      <c r="A13" s="374"/>
      <c r="B13" s="374">
        <v>5</v>
      </c>
      <c r="C13" s="374"/>
      <c r="D13" s="377"/>
      <c r="E13" s="373" t="str">
        <f>VLOOKUP(B13,'TEAM NAMES &amp; EVENTS'!$A$12:$E$27,5,TRUE)</f>
        <v>Austin Farm</v>
      </c>
      <c r="F13" s="375" t="str">
        <f>VLOOKUP(B13,'TEAM NAMES &amp; EVENTS'!$A$12:$F$27,6,TRUE)</f>
        <v>E </v>
      </c>
      <c r="G13" s="373"/>
      <c r="H13" s="376">
        <f t="shared" si="1"/>
        <v>11.5</v>
      </c>
      <c r="I13" s="376">
        <f t="shared" si="0"/>
        <v>12</v>
      </c>
      <c r="J13" s="373" t="str">
        <f>VLOOKUP(I13,'TEAM NAMES &amp; EVENTS'!$A$12:$E$27,5,TRUE)</f>
        <v>St George's </v>
      </c>
      <c r="K13" s="375" t="str">
        <f>VLOOKUP(I13,'TEAM NAMES &amp; EVENTS'!$A$12:$F$27,6,TRUE)</f>
        <v>L</v>
      </c>
      <c r="L13" s="372"/>
      <c r="M13" s="372"/>
      <c r="N13" s="372"/>
      <c r="O13" s="372"/>
      <c r="P13" s="372"/>
      <c r="Q13" s="372"/>
      <c r="R13" s="372"/>
      <c r="S13" s="156"/>
      <c r="T13" s="156"/>
    </row>
    <row r="14" spans="1:20" ht="24.75" customHeight="1">
      <c r="A14" s="374"/>
      <c r="B14" s="374">
        <v>6</v>
      </c>
      <c r="C14" s="374"/>
      <c r="D14" s="377"/>
      <c r="E14" s="373" t="str">
        <f>VLOOKUP(B14,'TEAM NAMES &amp; EVENTS'!$A$12:$E$27,5,TRUE)</f>
        <v>Whitleigh</v>
      </c>
      <c r="F14" s="375" t="str">
        <f>VLOOKUP(B14,'TEAM NAMES &amp; EVENTS'!$A$12:$F$27,6,TRUE)</f>
        <v>F</v>
      </c>
      <c r="G14" s="373"/>
      <c r="H14" s="376">
        <f t="shared" si="1"/>
        <v>12.5</v>
      </c>
      <c r="I14" s="376">
        <f t="shared" si="0"/>
        <v>13</v>
      </c>
      <c r="J14" s="373">
        <f>VLOOKUP(I14,'TEAM NAMES &amp; EVENTS'!$A$12:$E$27,5,TRUE)</f>
        <v>0</v>
      </c>
      <c r="K14" s="375">
        <f>VLOOKUP(I14,'TEAM NAMES &amp; EVENTS'!$A$12:$F$27,6,TRUE)</f>
        <v>0</v>
      </c>
      <c r="L14" s="372"/>
      <c r="M14" s="372"/>
      <c r="N14" s="372"/>
      <c r="O14" s="372"/>
      <c r="P14" s="372"/>
      <c r="Q14" s="372"/>
      <c r="R14" s="372"/>
      <c r="S14" s="156"/>
      <c r="T14" s="156"/>
    </row>
    <row r="15" spans="1:20" ht="24.75" customHeight="1">
      <c r="A15" s="374"/>
      <c r="B15" s="374">
        <v>7</v>
      </c>
      <c r="C15" s="374"/>
      <c r="D15" s="377"/>
      <c r="E15" s="373">
        <f>VLOOKUP(B15,'TEAM NAMES &amp; EVENTS'!$A$12:$E$27,5,TRUE)</f>
        <v>0</v>
      </c>
      <c r="F15" s="375" t="str">
        <f>VLOOKUP(B15,'TEAM NAMES &amp; EVENTS'!$A$12:$F$27,6,TRUE)</f>
        <v>G </v>
      </c>
      <c r="G15" s="373"/>
      <c r="H15" s="376">
        <f t="shared" si="1"/>
        <v>13.5</v>
      </c>
      <c r="I15" s="376">
        <f t="shared" si="0"/>
        <v>14</v>
      </c>
      <c r="J15" s="373">
        <f>VLOOKUP(I15,'TEAM NAMES &amp; EVENTS'!$A$12:$E$27,5,TRUE)</f>
        <v>0</v>
      </c>
      <c r="K15" s="375">
        <f>VLOOKUP(I15,'TEAM NAMES &amp; EVENTS'!$A$12:$F$27,6,TRUE)</f>
        <v>0</v>
      </c>
      <c r="L15" s="372"/>
      <c r="M15" s="372"/>
      <c r="N15" s="372"/>
      <c r="O15" s="372"/>
      <c r="P15" s="372"/>
      <c r="Q15" s="372"/>
      <c r="R15" s="372"/>
      <c r="S15" s="156"/>
      <c r="T15" s="156"/>
    </row>
    <row r="16" spans="1:20" ht="24.75" customHeight="1">
      <c r="A16" s="374"/>
      <c r="B16" s="374">
        <v>8</v>
      </c>
      <c r="C16" s="374"/>
      <c r="D16" s="377"/>
      <c r="E16" s="373">
        <f>VLOOKUP(B16,'TEAM NAMES &amp; EVENTS'!$A$12:$E$27,5,TRUE)</f>
        <v>0</v>
      </c>
      <c r="F16" s="375" t="str">
        <f>VLOOKUP(B16,'TEAM NAMES &amp; EVENTS'!$A$12:$F$27,6,TRUE)</f>
        <v>H</v>
      </c>
      <c r="G16" s="373"/>
      <c r="H16" s="376">
        <f t="shared" si="1"/>
        <v>14.5</v>
      </c>
      <c r="I16" s="376">
        <f t="shared" si="0"/>
        <v>15</v>
      </c>
      <c r="J16" s="373">
        <f>VLOOKUP(I16,'TEAM NAMES &amp; EVENTS'!$A$12:$E$27,5,TRUE)</f>
        <v>0</v>
      </c>
      <c r="K16" s="375">
        <f>VLOOKUP(I16,'TEAM NAMES &amp; EVENTS'!$A$12:$F$27,6,TRUE)</f>
        <v>0</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D12" sqref="D12"/>
    </sheetView>
  </sheetViews>
  <sheetFormatPr defaultColWidth="9.14062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9.140625" style="18" customWidth="1"/>
    <col min="16" max="16" width="12.28125" style="18" hidden="1" customWidth="1"/>
    <col min="17" max="18" width="0" style="18" hidden="1" customWidth="1"/>
    <col min="19" max="20" width="9.140625" style="18" customWidth="1"/>
    <col min="21" max="21" width="33.57421875" style="18" customWidth="1"/>
    <col min="22" max="16384" width="9.14062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392" t="s">
        <v>41</v>
      </c>
      <c r="D7" s="392"/>
      <c r="E7" s="396" t="s">
        <v>165</v>
      </c>
      <c r="F7" s="397"/>
      <c r="J7" s="80"/>
      <c r="K7" s="23"/>
      <c r="T7" s="83"/>
      <c r="U7" s="83"/>
      <c r="V7" s="83"/>
      <c r="W7" s="83"/>
      <c r="X7" s="83"/>
    </row>
    <row r="8" spans="1:24" s="21" customFormat="1" ht="29.25" customHeight="1">
      <c r="A8" s="20"/>
      <c r="B8" s="23"/>
      <c r="C8" s="393" t="s">
        <v>40</v>
      </c>
      <c r="D8" s="393"/>
      <c r="E8" s="398">
        <v>43138</v>
      </c>
      <c r="F8" s="399"/>
      <c r="H8" s="23"/>
      <c r="I8" s="23"/>
      <c r="J8" s="23"/>
      <c r="K8" s="23"/>
      <c r="P8" s="400" t="s">
        <v>54</v>
      </c>
      <c r="Q8" s="400"/>
      <c r="T8" s="83"/>
      <c r="U8" s="83"/>
      <c r="V8" s="83"/>
      <c r="W8" s="83"/>
      <c r="X8" s="83"/>
    </row>
    <row r="9" spans="1:24" s="21" customFormat="1" ht="31.5" customHeight="1">
      <c r="A9" s="20"/>
      <c r="B9" s="23"/>
      <c r="C9" s="394" t="s">
        <v>58</v>
      </c>
      <c r="D9" s="394"/>
      <c r="E9" s="398" t="s">
        <v>176</v>
      </c>
      <c r="F9" s="402"/>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8"/>
      <c r="D11" s="379" t="s">
        <v>152</v>
      </c>
      <c r="E11" s="95" t="s">
        <v>25</v>
      </c>
      <c r="F11" s="96" t="s">
        <v>24</v>
      </c>
      <c r="G11" s="87"/>
      <c r="H11" s="401" t="s">
        <v>57</v>
      </c>
      <c r="I11" s="401"/>
      <c r="J11" s="401"/>
      <c r="K11" s="23"/>
      <c r="L11" s="90" t="s">
        <v>26</v>
      </c>
      <c r="M11" s="91" t="s">
        <v>27</v>
      </c>
      <c r="P11" s="25" t="s">
        <v>26</v>
      </c>
      <c r="Q11" s="26" t="s">
        <v>27</v>
      </c>
      <c r="T11" s="88"/>
      <c r="U11" s="164" t="s">
        <v>55</v>
      </c>
      <c r="V11" s="84"/>
      <c r="W11" s="84"/>
      <c r="X11" s="84"/>
    </row>
    <row r="12" spans="1:24" ht="32.25" customHeight="1" thickBot="1">
      <c r="A12" s="81">
        <v>1</v>
      </c>
      <c r="B12" s="97" t="s">
        <v>28</v>
      </c>
      <c r="C12" s="97" t="s">
        <v>28</v>
      </c>
      <c r="D12" s="108" t="s">
        <v>156</v>
      </c>
      <c r="E12" s="108" t="s">
        <v>164</v>
      </c>
      <c r="F12" s="108" t="s">
        <v>153</v>
      </c>
      <c r="G12" s="79"/>
      <c r="H12" s="82"/>
      <c r="I12" s="92">
        <v>13</v>
      </c>
      <c r="J12" s="82"/>
      <c r="K12" s="23"/>
      <c r="L12" s="173">
        <v>1</v>
      </c>
      <c r="M12" s="172">
        <f>LOOKUP(I12,P12:P35,Q12:Q35)</f>
        <v>26</v>
      </c>
      <c r="P12" s="53">
        <v>1</v>
      </c>
      <c r="Q12" s="70">
        <v>2</v>
      </c>
      <c r="T12" s="100">
        <v>1</v>
      </c>
      <c r="U12" s="176" t="s">
        <v>1</v>
      </c>
      <c r="V12" s="84"/>
      <c r="W12" s="84"/>
      <c r="X12" s="84"/>
    </row>
    <row r="13" spans="1:24" ht="32.25" customHeight="1" thickBot="1">
      <c r="A13" s="81">
        <v>2</v>
      </c>
      <c r="B13" s="98" t="s">
        <v>29</v>
      </c>
      <c r="C13" s="98" t="s">
        <v>29</v>
      </c>
      <c r="D13" s="108" t="s">
        <v>156</v>
      </c>
      <c r="E13" s="109" t="s">
        <v>166</v>
      </c>
      <c r="F13" s="109" t="s">
        <v>154</v>
      </c>
      <c r="G13" s="79"/>
      <c r="H13" s="82"/>
      <c r="I13" s="82"/>
      <c r="J13" s="82"/>
      <c r="K13" s="23"/>
      <c r="L13" s="173">
        <v>2</v>
      </c>
      <c r="M13" s="172">
        <f>M12-2</f>
        <v>24</v>
      </c>
      <c r="P13" s="54">
        <v>2</v>
      </c>
      <c r="Q13" s="70">
        <v>4</v>
      </c>
      <c r="T13" s="101">
        <v>2</v>
      </c>
      <c r="U13" s="177" t="s">
        <v>4</v>
      </c>
      <c r="V13" s="84"/>
      <c r="W13" s="84"/>
      <c r="X13" s="84"/>
    </row>
    <row r="14" spans="1:24" ht="32.25" customHeight="1" thickBot="1">
      <c r="A14" s="81">
        <v>3</v>
      </c>
      <c r="B14" s="98" t="s">
        <v>30</v>
      </c>
      <c r="C14" s="98" t="s">
        <v>30</v>
      </c>
      <c r="D14" s="108" t="s">
        <v>156</v>
      </c>
      <c r="E14" s="109" t="s">
        <v>167</v>
      </c>
      <c r="F14" s="109" t="s">
        <v>155</v>
      </c>
      <c r="G14" s="79"/>
      <c r="K14" s="23"/>
      <c r="L14" s="173">
        <v>3</v>
      </c>
      <c r="M14" s="172">
        <f aca="true" t="shared" si="0" ref="M14:M27">M13-2</f>
        <v>22</v>
      </c>
      <c r="P14" s="54">
        <v>3</v>
      </c>
      <c r="Q14" s="70">
        <v>6</v>
      </c>
      <c r="T14" s="101">
        <v>3</v>
      </c>
      <c r="U14" s="177" t="s">
        <v>5</v>
      </c>
      <c r="V14" s="84"/>
      <c r="W14" s="84"/>
      <c r="X14" s="84"/>
    </row>
    <row r="15" spans="1:24" ht="32.25" customHeight="1" thickBot="1">
      <c r="A15" s="81">
        <v>4</v>
      </c>
      <c r="B15" s="98" t="s">
        <v>31</v>
      </c>
      <c r="C15" s="98" t="s">
        <v>31</v>
      </c>
      <c r="D15" s="108" t="s">
        <v>156</v>
      </c>
      <c r="E15" s="109"/>
      <c r="F15" s="109" t="s">
        <v>161</v>
      </c>
      <c r="G15" s="79"/>
      <c r="K15" s="23"/>
      <c r="L15" s="173">
        <v>4</v>
      </c>
      <c r="M15" s="172">
        <f t="shared" si="0"/>
        <v>20</v>
      </c>
      <c r="P15" s="54">
        <v>4</v>
      </c>
      <c r="Q15" s="70">
        <v>8</v>
      </c>
      <c r="T15" s="101">
        <v>4</v>
      </c>
      <c r="U15" s="177" t="s">
        <v>6</v>
      </c>
      <c r="V15" s="84"/>
      <c r="W15" s="84"/>
      <c r="X15" s="84"/>
    </row>
    <row r="16" spans="1:24" ht="32.25" customHeight="1" thickBot="1">
      <c r="A16" s="81">
        <v>5</v>
      </c>
      <c r="B16" s="98" t="s">
        <v>32</v>
      </c>
      <c r="C16" s="98" t="s">
        <v>32</v>
      </c>
      <c r="D16" s="108" t="s">
        <v>156</v>
      </c>
      <c r="E16" s="109" t="s">
        <v>168</v>
      </c>
      <c r="F16" s="109" t="s">
        <v>162</v>
      </c>
      <c r="G16" s="79"/>
      <c r="H16" s="395" t="s">
        <v>134</v>
      </c>
      <c r="I16" s="395"/>
      <c r="J16" s="395"/>
      <c r="K16" s="23"/>
      <c r="L16" s="173">
        <v>5</v>
      </c>
      <c r="M16" s="172">
        <f t="shared" si="0"/>
        <v>18</v>
      </c>
      <c r="P16" s="54">
        <v>5</v>
      </c>
      <c r="Q16" s="70">
        <v>10</v>
      </c>
      <c r="T16" s="101">
        <v>5</v>
      </c>
      <c r="U16" s="177" t="s">
        <v>7</v>
      </c>
      <c r="V16" s="84"/>
      <c r="W16" s="84"/>
      <c r="X16" s="84"/>
    </row>
    <row r="17" spans="1:24" ht="32.25" customHeight="1" thickBot="1">
      <c r="A17" s="81">
        <v>6</v>
      </c>
      <c r="B17" s="98" t="s">
        <v>33</v>
      </c>
      <c r="C17" s="98" t="s">
        <v>33</v>
      </c>
      <c r="D17" s="108" t="s">
        <v>156</v>
      </c>
      <c r="E17" s="109" t="s">
        <v>169</v>
      </c>
      <c r="F17" s="109" t="s">
        <v>157</v>
      </c>
      <c r="G17" s="79"/>
      <c r="H17" s="395"/>
      <c r="I17" s="395"/>
      <c r="J17" s="395"/>
      <c r="K17" s="23"/>
      <c r="L17" s="173">
        <v>6</v>
      </c>
      <c r="M17" s="172">
        <f t="shared" si="0"/>
        <v>16</v>
      </c>
      <c r="P17" s="54">
        <v>6</v>
      </c>
      <c r="Q17" s="70">
        <v>12</v>
      </c>
      <c r="T17" s="101">
        <v>6</v>
      </c>
      <c r="U17" s="177" t="s">
        <v>56</v>
      </c>
      <c r="V17" s="84"/>
      <c r="W17" s="84"/>
      <c r="X17" s="84"/>
    </row>
    <row r="18" spans="1:24" ht="32.25" customHeight="1" thickBot="1">
      <c r="A18" s="81">
        <v>7</v>
      </c>
      <c r="B18" s="98" t="s">
        <v>34</v>
      </c>
      <c r="C18" s="98" t="s">
        <v>34</v>
      </c>
      <c r="D18" s="108" t="s">
        <v>156</v>
      </c>
      <c r="E18" s="108"/>
      <c r="F18" s="108" t="s">
        <v>163</v>
      </c>
      <c r="G18" s="79"/>
      <c r="H18" s="395"/>
      <c r="I18" s="395"/>
      <c r="J18" s="395"/>
      <c r="K18" s="23"/>
      <c r="L18" s="173">
        <v>7</v>
      </c>
      <c r="M18" s="172">
        <f t="shared" si="0"/>
        <v>14</v>
      </c>
      <c r="P18" s="54">
        <v>7</v>
      </c>
      <c r="Q18" s="70">
        <v>14</v>
      </c>
      <c r="T18" s="101">
        <v>7</v>
      </c>
      <c r="U18" s="165" t="s">
        <v>172</v>
      </c>
      <c r="V18" s="84"/>
      <c r="W18" s="84"/>
      <c r="X18" s="84"/>
    </row>
    <row r="19" spans="1:24" ht="32.25" customHeight="1" thickBot="1">
      <c r="A19" s="81">
        <v>8</v>
      </c>
      <c r="B19" s="98" t="s">
        <v>35</v>
      </c>
      <c r="C19" s="98" t="s">
        <v>35</v>
      </c>
      <c r="D19" s="108" t="s">
        <v>156</v>
      </c>
      <c r="E19" s="109"/>
      <c r="F19" s="109" t="s">
        <v>158</v>
      </c>
      <c r="G19" s="79"/>
      <c r="H19" s="395"/>
      <c r="I19" s="395"/>
      <c r="J19" s="395"/>
      <c r="K19" s="23"/>
      <c r="L19" s="173">
        <v>8</v>
      </c>
      <c r="M19" s="172">
        <f t="shared" si="0"/>
        <v>12</v>
      </c>
      <c r="P19" s="54">
        <v>8</v>
      </c>
      <c r="Q19" s="70">
        <v>16</v>
      </c>
      <c r="T19" s="102">
        <v>8</v>
      </c>
      <c r="U19" s="89"/>
      <c r="V19" s="84"/>
      <c r="W19" s="84"/>
      <c r="X19" s="84"/>
    </row>
    <row r="20" spans="1:24" ht="32.25" customHeight="1" thickBot="1">
      <c r="A20" s="81">
        <v>9</v>
      </c>
      <c r="B20" s="98" t="s">
        <v>36</v>
      </c>
      <c r="C20" s="98" t="s">
        <v>36</v>
      </c>
      <c r="D20" s="108" t="s">
        <v>156</v>
      </c>
      <c r="E20" s="109" t="s">
        <v>170</v>
      </c>
      <c r="F20" s="109" t="s">
        <v>159</v>
      </c>
      <c r="G20" s="79"/>
      <c r="H20" s="395"/>
      <c r="I20" s="395"/>
      <c r="J20" s="395"/>
      <c r="K20" s="23"/>
      <c r="L20" s="173">
        <v>9</v>
      </c>
      <c r="M20" s="172">
        <f t="shared" si="0"/>
        <v>10</v>
      </c>
      <c r="P20" s="54">
        <v>9</v>
      </c>
      <c r="Q20" s="70">
        <v>18</v>
      </c>
      <c r="T20" s="103"/>
      <c r="U20" s="164" t="s">
        <v>22</v>
      </c>
      <c r="V20" s="84"/>
      <c r="W20" s="84"/>
      <c r="X20" s="84"/>
    </row>
    <row r="21" spans="1:24" ht="32.25" customHeight="1" thickBot="1">
      <c r="A21" s="81">
        <v>10</v>
      </c>
      <c r="B21" s="98" t="s">
        <v>37</v>
      </c>
      <c r="C21" s="98" t="s">
        <v>37</v>
      </c>
      <c r="D21" s="108" t="s">
        <v>156</v>
      </c>
      <c r="E21" s="109" t="s">
        <v>171</v>
      </c>
      <c r="F21" s="109" t="s">
        <v>160</v>
      </c>
      <c r="G21" s="79"/>
      <c r="H21" s="79"/>
      <c r="I21" s="79"/>
      <c r="J21" s="52"/>
      <c r="K21" s="23"/>
      <c r="L21" s="173">
        <v>10</v>
      </c>
      <c r="M21" s="174">
        <f t="shared" si="0"/>
        <v>8</v>
      </c>
      <c r="P21" s="54">
        <v>10</v>
      </c>
      <c r="Q21" s="70">
        <v>20</v>
      </c>
      <c r="T21" s="104">
        <v>1</v>
      </c>
      <c r="U21" s="178" t="s">
        <v>12</v>
      </c>
      <c r="V21" s="84"/>
      <c r="W21" s="84"/>
      <c r="X21" s="84"/>
    </row>
    <row r="22" spans="1:24" ht="32.25" customHeight="1" thickBot="1">
      <c r="A22" s="81">
        <v>11</v>
      </c>
      <c r="B22" s="98" t="s">
        <v>38</v>
      </c>
      <c r="C22" s="98" t="s">
        <v>38</v>
      </c>
      <c r="D22" s="108"/>
      <c r="E22" s="109"/>
      <c r="F22" s="93" t="s">
        <v>173</v>
      </c>
      <c r="G22" s="79"/>
      <c r="H22" s="79"/>
      <c r="I22" s="79"/>
      <c r="J22" s="52"/>
      <c r="K22" s="23"/>
      <c r="L22" s="173">
        <v>11</v>
      </c>
      <c r="M22" s="175">
        <f t="shared" si="0"/>
        <v>6</v>
      </c>
      <c r="P22" s="54">
        <v>11</v>
      </c>
      <c r="Q22" s="70">
        <v>22</v>
      </c>
      <c r="T22" s="105">
        <v>2</v>
      </c>
      <c r="U22" s="179" t="s">
        <v>13</v>
      </c>
      <c r="V22" s="84"/>
      <c r="W22" s="84"/>
      <c r="X22" s="84"/>
    </row>
    <row r="23" spans="1:24" ht="32.25" customHeight="1" thickBot="1">
      <c r="A23" s="81">
        <v>12</v>
      </c>
      <c r="B23" s="98" t="s">
        <v>39</v>
      </c>
      <c r="C23" s="98" t="s">
        <v>39</v>
      </c>
      <c r="D23" s="109"/>
      <c r="E23" s="109" t="s">
        <v>175</v>
      </c>
      <c r="F23" s="93" t="s">
        <v>174</v>
      </c>
      <c r="G23" s="79"/>
      <c r="H23" s="79"/>
      <c r="I23" s="79"/>
      <c r="J23" s="52"/>
      <c r="K23" s="23"/>
      <c r="L23" s="173">
        <v>12</v>
      </c>
      <c r="M23" s="172">
        <f t="shared" si="0"/>
        <v>4</v>
      </c>
      <c r="P23" s="54">
        <v>12</v>
      </c>
      <c r="Q23" s="70">
        <v>24</v>
      </c>
      <c r="T23" s="105">
        <v>3</v>
      </c>
      <c r="U23" s="179" t="s">
        <v>14</v>
      </c>
      <c r="V23" s="84"/>
      <c r="W23" s="84"/>
      <c r="X23" s="84"/>
    </row>
    <row r="24" spans="1:24" ht="32.25" customHeight="1" thickBot="1">
      <c r="A24" s="81">
        <v>13</v>
      </c>
      <c r="B24" s="98" t="s">
        <v>42</v>
      </c>
      <c r="C24" s="98" t="s">
        <v>42</v>
      </c>
      <c r="D24" s="108"/>
      <c r="E24" s="108"/>
      <c r="F24" s="93"/>
      <c r="G24" s="79"/>
      <c r="H24" s="79"/>
      <c r="I24" s="79"/>
      <c r="J24" s="52"/>
      <c r="K24" s="23"/>
      <c r="L24" s="173">
        <v>13</v>
      </c>
      <c r="M24" s="172">
        <f t="shared" si="0"/>
        <v>2</v>
      </c>
      <c r="P24" s="54">
        <v>13</v>
      </c>
      <c r="Q24" s="70">
        <v>26</v>
      </c>
      <c r="T24" s="105">
        <v>4</v>
      </c>
      <c r="U24" s="179" t="s">
        <v>15</v>
      </c>
      <c r="V24" s="84"/>
      <c r="W24" s="84"/>
      <c r="X24" s="84"/>
    </row>
    <row r="25" spans="1:24" ht="32.25" customHeight="1" thickBot="1">
      <c r="A25" s="81">
        <v>14</v>
      </c>
      <c r="B25" s="98" t="s">
        <v>43</v>
      </c>
      <c r="C25" s="98" t="s">
        <v>43</v>
      </c>
      <c r="D25" s="109"/>
      <c r="E25" s="109"/>
      <c r="F25" s="93"/>
      <c r="G25" s="79"/>
      <c r="H25" s="79"/>
      <c r="I25" s="79"/>
      <c r="J25" s="52"/>
      <c r="K25" s="23"/>
      <c r="L25" s="173">
        <v>14</v>
      </c>
      <c r="M25" s="172">
        <f t="shared" si="0"/>
        <v>0</v>
      </c>
      <c r="P25" s="54">
        <v>14</v>
      </c>
      <c r="Q25" s="70">
        <v>28</v>
      </c>
      <c r="T25" s="105">
        <v>5</v>
      </c>
      <c r="U25" s="179" t="s">
        <v>16</v>
      </c>
      <c r="V25" s="84"/>
      <c r="W25" s="84"/>
      <c r="X25" s="84"/>
    </row>
    <row r="26" spans="1:24" ht="32.25" customHeight="1" thickBot="1">
      <c r="A26" s="81">
        <v>15</v>
      </c>
      <c r="B26" s="98" t="s">
        <v>44</v>
      </c>
      <c r="C26" s="98" t="s">
        <v>44</v>
      </c>
      <c r="D26" s="108"/>
      <c r="E26" s="109"/>
      <c r="F26" s="93"/>
      <c r="G26" s="79"/>
      <c r="H26" s="79"/>
      <c r="I26" s="79"/>
      <c r="J26" s="52"/>
      <c r="K26" s="23"/>
      <c r="L26" s="173">
        <v>15</v>
      </c>
      <c r="M26" s="172">
        <f t="shared" si="0"/>
        <v>-2</v>
      </c>
      <c r="P26" s="54">
        <v>15</v>
      </c>
      <c r="Q26" s="70">
        <v>30</v>
      </c>
      <c r="T26" s="105">
        <v>6</v>
      </c>
      <c r="U26" s="179" t="s">
        <v>17</v>
      </c>
      <c r="V26" s="84"/>
      <c r="W26" s="84"/>
      <c r="X26" s="84"/>
    </row>
    <row r="27" spans="1:24" ht="32.25" customHeight="1" thickBot="1">
      <c r="A27" s="81">
        <v>16</v>
      </c>
      <c r="B27" s="98" t="s">
        <v>45</v>
      </c>
      <c r="C27" s="99" t="s">
        <v>45</v>
      </c>
      <c r="D27" s="110"/>
      <c r="E27" s="110"/>
      <c r="F27" s="94"/>
      <c r="G27" s="79"/>
      <c r="H27" s="79"/>
      <c r="I27" s="79"/>
      <c r="J27" s="52"/>
      <c r="K27" s="23"/>
      <c r="L27" s="173">
        <v>16</v>
      </c>
      <c r="M27" s="174">
        <f t="shared" si="0"/>
        <v>-4</v>
      </c>
      <c r="P27" s="54">
        <v>16</v>
      </c>
      <c r="Q27" s="70">
        <v>32</v>
      </c>
      <c r="T27" s="105">
        <v>7</v>
      </c>
      <c r="U27" s="165"/>
      <c r="V27" s="84"/>
      <c r="W27" s="84"/>
      <c r="X27" s="84"/>
    </row>
    <row r="28" spans="1:24" ht="32.25" customHeight="1" thickBot="1">
      <c r="A28" s="81">
        <v>17</v>
      </c>
      <c r="B28" s="98" t="s">
        <v>46</v>
      </c>
      <c r="P28" s="54">
        <v>17</v>
      </c>
      <c r="Q28" s="70">
        <v>34</v>
      </c>
      <c r="T28" s="106">
        <v>8</v>
      </c>
      <c r="U28" s="89"/>
      <c r="V28" s="84"/>
      <c r="W28" s="84"/>
      <c r="X28" s="84"/>
    </row>
    <row r="29" spans="1:24" ht="32.25" customHeight="1" thickBot="1">
      <c r="A29" s="81">
        <v>18</v>
      </c>
      <c r="B29" s="98" t="s">
        <v>47</v>
      </c>
      <c r="P29" s="54">
        <v>18</v>
      </c>
      <c r="Q29" s="70">
        <v>36</v>
      </c>
      <c r="T29" s="84"/>
      <c r="U29" s="84"/>
      <c r="V29" s="84"/>
      <c r="W29" s="84"/>
      <c r="X29" s="84"/>
    </row>
    <row r="30" spans="1:24" ht="32.25" customHeight="1" thickBot="1">
      <c r="A30" s="81">
        <v>19</v>
      </c>
      <c r="B30" s="98" t="s">
        <v>48</v>
      </c>
      <c r="P30" s="54">
        <v>19</v>
      </c>
      <c r="Q30" s="70">
        <v>38</v>
      </c>
      <c r="T30" s="84"/>
      <c r="U30" s="84"/>
      <c r="V30" s="84"/>
      <c r="W30" s="84"/>
      <c r="X30" s="84"/>
    </row>
    <row r="31" spans="1:24" ht="32.25" customHeight="1" thickBot="1">
      <c r="A31" s="81">
        <v>20</v>
      </c>
      <c r="B31" s="98" t="s">
        <v>49</v>
      </c>
      <c r="P31" s="54">
        <v>20</v>
      </c>
      <c r="Q31" s="70">
        <v>40</v>
      </c>
      <c r="T31" s="84"/>
      <c r="U31" s="84"/>
      <c r="V31" s="84"/>
      <c r="W31" s="84"/>
      <c r="X31" s="84"/>
    </row>
    <row r="32" spans="1:24" ht="32.25" customHeight="1" thickBot="1">
      <c r="A32" s="81">
        <v>21</v>
      </c>
      <c r="B32" s="98" t="s">
        <v>50</v>
      </c>
      <c r="P32" s="54">
        <v>21</v>
      </c>
      <c r="Q32" s="70">
        <v>42</v>
      </c>
      <c r="T32" s="84"/>
      <c r="U32" s="84"/>
      <c r="V32" s="84"/>
      <c r="W32" s="84"/>
      <c r="X32" s="84"/>
    </row>
    <row r="33" spans="1:24" ht="32.25" customHeight="1" thickBot="1">
      <c r="A33" s="81">
        <v>22</v>
      </c>
      <c r="B33" s="98" t="s">
        <v>51</v>
      </c>
      <c r="P33" s="54">
        <v>22</v>
      </c>
      <c r="Q33" s="70">
        <v>44</v>
      </c>
      <c r="T33" s="84"/>
      <c r="U33" s="84"/>
      <c r="V33" s="84"/>
      <c r="W33" s="84"/>
      <c r="X33" s="84"/>
    </row>
    <row r="34" spans="1:24" ht="32.25" customHeight="1" thickBot="1">
      <c r="A34" s="81">
        <v>23</v>
      </c>
      <c r="B34" s="98" t="s">
        <v>52</v>
      </c>
      <c r="P34" s="54">
        <v>23</v>
      </c>
      <c r="Q34" s="70">
        <v>46</v>
      </c>
      <c r="T34" s="84"/>
      <c r="U34" s="84"/>
      <c r="V34" s="84"/>
      <c r="W34" s="84"/>
      <c r="X34" s="84"/>
    </row>
    <row r="35" spans="1:17" ht="32.25" customHeight="1">
      <c r="A35" s="81">
        <v>24</v>
      </c>
      <c r="B35" s="99" t="s">
        <v>53</v>
      </c>
      <c r="P35" s="54">
        <v>24</v>
      </c>
      <c r="Q35" s="70">
        <v>48</v>
      </c>
    </row>
  </sheetData>
  <sheetProtection password="CC28" sheet="1" objects="1" scenarios="1" selectLockedCells="1"/>
  <mergeCells count="9">
    <mergeCell ref="P8:Q8"/>
    <mergeCell ref="H11:J11"/>
    <mergeCell ref="E9:F9"/>
    <mergeCell ref="C7:D7"/>
    <mergeCell ref="C8:D8"/>
    <mergeCell ref="C9:D9"/>
    <mergeCell ref="H16:J20"/>
    <mergeCell ref="E7:F7"/>
    <mergeCell ref="E8:F8"/>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115" zoomScaleNormal="115" zoomScaleSheetLayoutView="75" zoomScalePageLayoutView="0" workbookViewId="0" topLeftCell="E4">
      <selection activeCell="C4" sqref="C4:F5"/>
    </sheetView>
  </sheetViews>
  <sheetFormatPr defaultColWidth="9.140625" defaultRowHeight="12.75"/>
  <cols>
    <col min="1" max="1" width="2.7109375" style="114" customWidth="1"/>
    <col min="2" max="2" width="4.7109375" style="114" customWidth="1"/>
    <col min="3" max="3" width="17.7109375" style="114" customWidth="1"/>
    <col min="4" max="4" width="5.57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9.140625" style="114" customWidth="1"/>
  </cols>
  <sheetData>
    <row r="1" spans="1:41" ht="29.25" customHeight="1">
      <c r="A1" s="302"/>
      <c r="C1" s="442" t="s">
        <v>143</v>
      </c>
      <c r="D1" s="442"/>
      <c r="E1" s="443"/>
      <c r="F1" s="443"/>
      <c r="G1" s="435" t="str">
        <f>LOOKUP("Competition Name",'TEAM NAMES &amp; EVENTS'!$C$7,'TEAM NAMES &amp; EVENTS'!$E$7:$F$7)</f>
        <v>Plymouth SSP Year 3/4 Session 1</v>
      </c>
      <c r="H1" s="435"/>
      <c r="I1" s="435"/>
      <c r="J1" s="435"/>
      <c r="K1" s="435"/>
      <c r="L1" s="435"/>
      <c r="M1" s="435"/>
      <c r="N1" s="435"/>
      <c r="O1" s="435"/>
      <c r="P1" s="435"/>
      <c r="Q1" s="435"/>
      <c r="R1" s="435"/>
      <c r="S1" s="435"/>
      <c r="T1" s="435"/>
      <c r="U1" s="435"/>
      <c r="V1" s="435"/>
      <c r="W1" s="435" t="str">
        <f>LOOKUP("Competition Name",'TEAM NAMES &amp; EVENTS'!$C$7,'TEAM NAMES &amp; EVENTS'!$E$7:$F$7)</f>
        <v>Plymouth SSP Year 3/4 Session 1</v>
      </c>
      <c r="X1" s="435"/>
      <c r="Y1" s="435"/>
      <c r="Z1" s="435"/>
      <c r="AA1" s="435"/>
      <c r="AB1" s="435"/>
      <c r="AC1" s="435"/>
      <c r="AD1" s="435"/>
      <c r="AE1" s="435"/>
      <c r="AF1" s="435"/>
      <c r="AG1" s="435"/>
      <c r="AH1" s="435"/>
      <c r="AI1" s="435"/>
      <c r="AJ1" s="435"/>
      <c r="AK1" s="435"/>
      <c r="AL1" s="435"/>
      <c r="AO1" s="302"/>
    </row>
    <row r="2" spans="1:41" ht="15.75" customHeight="1">
      <c r="A2" s="302"/>
      <c r="C2" s="285"/>
      <c r="D2" s="285"/>
      <c r="E2" s="285"/>
      <c r="F2" s="285"/>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O2" s="302"/>
    </row>
    <row r="3" spans="1:41" ht="18.75" customHeight="1">
      <c r="A3" s="302"/>
      <c r="C3" s="439">
        <f>LOOKUP("Date",'TEAM NAMES &amp; EVENTS'!$C$8,'TEAM NAMES &amp; EVENTS'!$E$8)</f>
        <v>43138</v>
      </c>
      <c r="D3" s="440"/>
      <c r="E3" s="440"/>
      <c r="F3" s="285"/>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O3" s="302"/>
    </row>
    <row r="4" spans="1:41" ht="18.75" customHeight="1" thickBot="1">
      <c r="A4" s="302"/>
      <c r="C4" s="441" t="str">
        <f>LOOKUP("Venue",'TEAM NAMES &amp; EVENTS'!$C$9,'TEAM NAMES &amp; EVENTS'!$E$9:$F$9)</f>
        <v>Plymouth Life Centre</v>
      </c>
      <c r="D4" s="441"/>
      <c r="E4" s="441"/>
      <c r="F4" s="441"/>
      <c r="G4" s="437"/>
      <c r="H4" s="438"/>
      <c r="I4" s="438"/>
      <c r="J4" s="438"/>
      <c r="K4" s="438"/>
      <c r="L4" s="438"/>
      <c r="M4" s="438"/>
      <c r="N4" s="438"/>
      <c r="O4" s="438"/>
      <c r="P4" s="438"/>
      <c r="Q4" s="438"/>
      <c r="R4" s="438"/>
      <c r="S4" s="438"/>
      <c r="T4" s="438"/>
      <c r="U4" s="438"/>
      <c r="V4" s="438"/>
      <c r="W4" s="437"/>
      <c r="X4" s="438"/>
      <c r="Y4" s="438"/>
      <c r="Z4" s="438"/>
      <c r="AA4" s="438"/>
      <c r="AB4" s="438"/>
      <c r="AC4" s="438"/>
      <c r="AD4" s="438"/>
      <c r="AE4" s="438"/>
      <c r="AF4" s="438"/>
      <c r="AG4" s="438"/>
      <c r="AH4" s="438"/>
      <c r="AI4" s="438"/>
      <c r="AJ4" s="438"/>
      <c r="AK4" s="438"/>
      <c r="AL4" s="438"/>
      <c r="AO4" s="302"/>
    </row>
    <row r="5" spans="1:41" s="286" customFormat="1" ht="19.5" customHeight="1" thickBot="1">
      <c r="A5" s="303"/>
      <c r="C5" s="441"/>
      <c r="D5" s="441"/>
      <c r="E5" s="441"/>
      <c r="F5" s="441"/>
      <c r="G5" s="423" t="str">
        <f>LOOKUP("School A",'TEAM NAMES &amp; EVENTS'!$B$12:$B$35,'TEAM NAMES &amp; EVENTS'!$F$12:$F$27)</f>
        <v>A</v>
      </c>
      <c r="H5" s="417"/>
      <c r="I5" s="416" t="str">
        <f>LOOKUP("School B",'TEAM NAMES &amp; EVENTS'!$B$12:$B$35,'TEAM NAMES &amp; EVENTS'!$F$12:$F$27)</f>
        <v>B</v>
      </c>
      <c r="J5" s="417"/>
      <c r="K5" s="416" t="str">
        <f>LOOKUP("School C",'TEAM NAMES &amp; EVENTS'!$B$12:$B$35,'TEAM NAMES &amp; EVENTS'!$F$12:$F$27)</f>
        <v>C </v>
      </c>
      <c r="L5" s="417"/>
      <c r="M5" s="416" t="str">
        <f>LOOKUP("School D",'TEAM NAMES &amp; EVENTS'!$B$12:$B$35,'TEAM NAMES &amp; EVENTS'!$F$12:$F$27)</f>
        <v>D</v>
      </c>
      <c r="N5" s="417"/>
      <c r="O5" s="416" t="str">
        <f>LOOKUP("School E",'TEAM NAMES &amp; EVENTS'!$B$12:$B$35,'TEAM NAMES &amp; EVENTS'!$F$12:$F$27)</f>
        <v>E </v>
      </c>
      <c r="P5" s="417"/>
      <c r="Q5" s="416" t="str">
        <f>LOOKUP("School F",'TEAM NAMES &amp; EVENTS'!$B$12:$B$35,'TEAM NAMES &amp; EVENTS'!$F$12:$F$27)</f>
        <v>F</v>
      </c>
      <c r="R5" s="417"/>
      <c r="S5" s="416" t="str">
        <f>LOOKUP("School G",'TEAM NAMES &amp; EVENTS'!$B$12:$B$35,'TEAM NAMES &amp; EVENTS'!$F$12:$F$27)</f>
        <v>G </v>
      </c>
      <c r="T5" s="417"/>
      <c r="U5" s="413" t="str">
        <f>LOOKUP("School H",'TEAM NAMES &amp; EVENTS'!$B$12:$B$35,'TEAM NAMES &amp; EVENTS'!$F$12:$F$27)</f>
        <v>H</v>
      </c>
      <c r="V5" s="414"/>
      <c r="W5" s="433" t="str">
        <f>LOOKUP("School I",'TEAM NAMES &amp; EVENTS'!$B$12:$B$35,'TEAM NAMES &amp; EVENTS'!$F$12:$F$27)</f>
        <v>I</v>
      </c>
      <c r="X5" s="434"/>
      <c r="Y5" s="416" t="str">
        <f>LOOKUP("School J",'TEAM NAMES &amp; EVENTS'!$B$12:$B$35,'TEAM NAMES &amp; EVENTS'!$F$12:$F$27)</f>
        <v>J</v>
      </c>
      <c r="Z5" s="417"/>
      <c r="AA5" s="416" t="str">
        <f>LOOKUP("School K",'TEAM NAMES &amp; EVENTS'!$B$12:$B$35,'TEAM NAMES &amp; EVENTS'!$F$12:$F$27)</f>
        <v>K</v>
      </c>
      <c r="AB5" s="417"/>
      <c r="AC5" s="416" t="str">
        <f>LOOKUP("School L",'TEAM NAMES &amp; EVENTS'!$B$12:$B$35,'TEAM NAMES &amp; EVENTS'!$F$12:$F$27)</f>
        <v>L</v>
      </c>
      <c r="AD5" s="417"/>
      <c r="AE5" s="416">
        <f>LOOKUP("School M",'TEAM NAMES &amp; EVENTS'!$B$12:$B$35,'TEAM NAMES &amp; EVENTS'!$F$12:$F$27)</f>
        <v>0</v>
      </c>
      <c r="AF5" s="417"/>
      <c r="AG5" s="416">
        <f>LOOKUP("School N",'TEAM NAMES &amp; EVENTS'!$B$12:$B$35,'TEAM NAMES &amp; EVENTS'!$F$12:$F$27)</f>
        <v>0</v>
      </c>
      <c r="AH5" s="417"/>
      <c r="AI5" s="416">
        <f>LOOKUP("School O",'TEAM NAMES &amp; EVENTS'!$B$12:$B$35,'TEAM NAMES &amp; EVENTS'!$F$12:$F$27)</f>
        <v>0</v>
      </c>
      <c r="AJ5" s="417"/>
      <c r="AK5" s="416">
        <f>LOOKUP("School P",'TEAM NAMES &amp; EVENTS'!$B$12:$B$35,'TEAM NAMES &amp; EVENTS'!$F$12:$F$27)</f>
        <v>0</v>
      </c>
      <c r="AL5" s="432"/>
      <c r="AO5" s="303"/>
    </row>
    <row r="6" spans="1:41" s="286" customFormat="1" ht="30.75" customHeight="1" hidden="1" thickBot="1">
      <c r="A6" s="303"/>
      <c r="C6" s="292"/>
      <c r="D6" s="292"/>
      <c r="E6" s="292"/>
      <c r="F6" s="292"/>
      <c r="G6" s="428" t="str">
        <f>LOOKUP("School A",'TEAM NAMES &amp; EVENTS'!$B$12:$B$35,'TEAM NAMES &amp; EVENTS'!$C$12:$C$27)</f>
        <v>School A</v>
      </c>
      <c r="H6" s="429"/>
      <c r="I6" s="420" t="str">
        <f>LOOKUP("School B",'TEAM NAMES &amp; EVENTS'!$B$12:$B$35,'TEAM NAMES &amp; EVENTS'!$C$12:$C$27)</f>
        <v>School B</v>
      </c>
      <c r="J6" s="412"/>
      <c r="K6" s="411" t="str">
        <f>LOOKUP("School C",'TEAM NAMES &amp; EVENTS'!$B$12:$B$35,'TEAM NAMES &amp; EVENTS'!$C$12:$C$27)</f>
        <v>School C</v>
      </c>
      <c r="L6" s="412"/>
      <c r="M6" s="411" t="str">
        <f>LOOKUP("School D",'TEAM NAMES &amp; EVENTS'!$B$12:$B$35,'TEAM NAMES &amp; EVENTS'!$C$12:$C$27)</f>
        <v>School D</v>
      </c>
      <c r="N6" s="412"/>
      <c r="O6" s="411" t="str">
        <f>LOOKUP("School E",'TEAM NAMES &amp; EVENTS'!$B$12:$B$35,'TEAM NAMES &amp; EVENTS'!$C$12:$C$27)</f>
        <v>School E</v>
      </c>
      <c r="P6" s="412"/>
      <c r="Q6" s="411" t="str">
        <f>LOOKUP("School F",'TEAM NAMES &amp; EVENTS'!$B$12:$B$35,'TEAM NAMES &amp; EVENTS'!$C$12:$C$27)</f>
        <v>School F</v>
      </c>
      <c r="R6" s="412"/>
      <c r="S6" s="411" t="str">
        <f>LOOKUP("School G",'TEAM NAMES &amp; EVENTS'!$B$12:$B$35,'TEAM NAMES &amp; EVENTS'!$C$12:$C$27)</f>
        <v>School G</v>
      </c>
      <c r="T6" s="412"/>
      <c r="U6" s="411" t="str">
        <f>LOOKUP("School H",'TEAM NAMES &amp; EVENTS'!$B$12:$B$35,'TEAM NAMES &amp; EVENTS'!$C$12:$C$27)</f>
        <v>School H</v>
      </c>
      <c r="V6" s="412"/>
      <c r="W6" s="411" t="str">
        <f>LOOKUP("School I",'TEAM NAMES &amp; EVENTS'!$B$12:$B$35,'TEAM NAMES &amp; EVENTS'!$C$12:$C$27)</f>
        <v>School I</v>
      </c>
      <c r="X6" s="412"/>
      <c r="Y6" s="411" t="str">
        <f>LOOKUP("School J",'TEAM NAMES &amp; EVENTS'!$B$12:$B$35,'TEAM NAMES &amp; EVENTS'!$C$12:$C$27)</f>
        <v>School J</v>
      </c>
      <c r="Z6" s="412"/>
      <c r="AA6" s="411" t="str">
        <f>LOOKUP("School K",'TEAM NAMES &amp; EVENTS'!$B$12:$B$35,'TEAM NAMES &amp; EVENTS'!$C$12:$C$27)</f>
        <v>School K</v>
      </c>
      <c r="AB6" s="412"/>
      <c r="AC6" s="411" t="str">
        <f>LOOKUP("School L",'TEAM NAMES &amp; EVENTS'!$B$12:$B$35,'TEAM NAMES &amp; EVENTS'!$C$12:$C$27)</f>
        <v>School L</v>
      </c>
      <c r="AD6" s="412"/>
      <c r="AE6" s="411" t="str">
        <f>LOOKUP("School M",'TEAM NAMES &amp; EVENTS'!$B$12:$B$35,'TEAM NAMES &amp; EVENTS'!$C$12:$C$27)</f>
        <v>School M</v>
      </c>
      <c r="AF6" s="412"/>
      <c r="AG6" s="411" t="str">
        <f>LOOKUP("School N",'TEAM NAMES &amp; EVENTS'!$B$12:$B$35,'TEAM NAMES &amp; EVENTS'!$C$12:$C$27)</f>
        <v>School N</v>
      </c>
      <c r="AH6" s="412"/>
      <c r="AI6" s="411" t="str">
        <f>LOOKUP("School O",'TEAM NAMES &amp; EVENTS'!$B$12:$B$35,'TEAM NAMES &amp; EVENTS'!$C$12:$C$27)</f>
        <v>School O</v>
      </c>
      <c r="AJ6" s="420"/>
      <c r="AK6" s="428" t="str">
        <f>LOOKUP("School P",'TEAM NAMES &amp; EVENTS'!$B$12:$B$35,'TEAM NAMES &amp; EVENTS'!$C$12:$C$27)</f>
        <v>School P</v>
      </c>
      <c r="AL6" s="429"/>
      <c r="AO6" s="303"/>
    </row>
    <row r="7" spans="1:41" s="286" customFormat="1" ht="30.75" customHeight="1" thickBot="1">
      <c r="A7" s="303"/>
      <c r="C7" s="292"/>
      <c r="D7" s="292"/>
      <c r="E7" s="292"/>
      <c r="F7" s="292"/>
      <c r="G7" s="403" t="str">
        <f>'TEAM NAMES &amp; EVENTS'!$D12</f>
        <v>Plymouth</v>
      </c>
      <c r="H7" s="404"/>
      <c r="I7" s="403" t="str">
        <f>'TEAM NAMES &amp; EVENTS'!$D13</f>
        <v>Plymouth</v>
      </c>
      <c r="J7" s="404"/>
      <c r="K7" s="403" t="str">
        <f>'TEAM NAMES &amp; EVENTS'!$D14</f>
        <v>Plymouth</v>
      </c>
      <c r="L7" s="404"/>
      <c r="M7" s="403" t="str">
        <f>'TEAM NAMES &amp; EVENTS'!$D15</f>
        <v>Plymouth</v>
      </c>
      <c r="N7" s="404"/>
      <c r="O7" s="403" t="str">
        <f>'TEAM NAMES &amp; EVENTS'!$D16</f>
        <v>Plymouth</v>
      </c>
      <c r="P7" s="404"/>
      <c r="Q7" s="403" t="str">
        <f>'TEAM NAMES &amp; EVENTS'!$D17</f>
        <v>Plymouth</v>
      </c>
      <c r="R7" s="404"/>
      <c r="S7" s="403" t="str">
        <f>'TEAM NAMES &amp; EVENTS'!$D18</f>
        <v>Plymouth</v>
      </c>
      <c r="T7" s="404"/>
      <c r="U7" s="403" t="str">
        <f>'TEAM NAMES &amp; EVENTS'!$D19</f>
        <v>Plymouth</v>
      </c>
      <c r="V7" s="404"/>
      <c r="W7" s="403" t="str">
        <f>'TEAM NAMES &amp; EVENTS'!$D20</f>
        <v>Plymouth</v>
      </c>
      <c r="X7" s="404"/>
      <c r="Y7" s="403" t="str">
        <f>'TEAM NAMES &amp; EVENTS'!$D21</f>
        <v>Plymouth</v>
      </c>
      <c r="Z7" s="404"/>
      <c r="AA7" s="403">
        <f>'TEAM NAMES &amp; EVENTS'!$D22</f>
        <v>0</v>
      </c>
      <c r="AB7" s="404"/>
      <c r="AC7" s="403">
        <f>'TEAM NAMES &amp; EVENTS'!$D23</f>
        <v>0</v>
      </c>
      <c r="AD7" s="404"/>
      <c r="AE7" s="403">
        <f>'TEAM NAMES &amp; EVENTS'!$D24</f>
        <v>0</v>
      </c>
      <c r="AF7" s="404"/>
      <c r="AG7" s="403">
        <f>'TEAM NAMES &amp; EVENTS'!$D25</f>
        <v>0</v>
      </c>
      <c r="AH7" s="404"/>
      <c r="AI7" s="403">
        <f>'TEAM NAMES &amp; EVENTS'!$D26</f>
        <v>0</v>
      </c>
      <c r="AJ7" s="404"/>
      <c r="AK7" s="403">
        <f>'TEAM NAMES &amp; EVENTS'!$D27</f>
        <v>0</v>
      </c>
      <c r="AL7" s="404"/>
      <c r="AO7" s="303"/>
    </row>
    <row r="8" spans="1:41" s="1" customFormat="1" ht="30" customHeight="1">
      <c r="A8" s="304"/>
      <c r="C8" s="292"/>
      <c r="D8" s="292"/>
      <c r="E8" s="292"/>
      <c r="F8" s="292"/>
      <c r="G8" s="426" t="str">
        <f>LOOKUP("School A",'TEAM NAMES &amp; EVENTS'!$B$12:$B$35,'TEAM NAMES &amp; EVENTS'!$E$12:$E$27)</f>
        <v>Salisbury Road</v>
      </c>
      <c r="H8" s="427"/>
      <c r="I8" s="415" t="str">
        <f>LOOKUP("School B",'TEAM NAMES &amp; EVENTS'!$B$12:$B$35,'TEAM NAMES &amp; EVENTS'!$E$12:$E$27)</f>
        <v>Elburton</v>
      </c>
      <c r="J8" s="415"/>
      <c r="K8" s="415" t="str">
        <f>LOOKUP("School C",'TEAM NAMES &amp; EVENTS'!$B$12:$B$35,'TEAM NAMES &amp; EVENTS'!$E$12:$E$27)</f>
        <v>Hyde Park</v>
      </c>
      <c r="L8" s="415"/>
      <c r="M8" s="415">
        <f>LOOKUP("School D",'TEAM NAMES &amp; EVENTS'!$B$12:$B$35,'TEAM NAMES &amp; EVENTS'!$E$12:$E$27)</f>
        <v>0</v>
      </c>
      <c r="N8" s="415"/>
      <c r="O8" s="415" t="str">
        <f>LOOKUP("School E",'TEAM NAMES &amp; EVENTS'!$B$12:$B$35,'TEAM NAMES &amp; EVENTS'!$E$12:$E$27)</f>
        <v>Austin Farm</v>
      </c>
      <c r="P8" s="415"/>
      <c r="Q8" s="415" t="str">
        <f>LOOKUP("School F",'TEAM NAMES &amp; EVENTS'!$B$12:$B$35,'TEAM NAMES &amp; EVENTS'!$E$12:$E$27)</f>
        <v>Whitleigh</v>
      </c>
      <c r="R8" s="415"/>
      <c r="S8" s="415">
        <f>LOOKUP("School G",'TEAM NAMES &amp; EVENTS'!$B$12:$B$35,'TEAM NAMES &amp; EVENTS'!$E$12:$E$27)</f>
        <v>0</v>
      </c>
      <c r="T8" s="415"/>
      <c r="U8" s="415">
        <f>LOOKUP("School H",'TEAM NAMES &amp; EVENTS'!$B$12:$B$35,'TEAM NAMES &amp; EVENTS'!$E$12:$E$27)</f>
        <v>0</v>
      </c>
      <c r="V8" s="415"/>
      <c r="W8" s="415" t="str">
        <f>LOOKUP("School I",'TEAM NAMES &amp; EVENTS'!$B$12:$B$35,'TEAM NAMES &amp; EVENTS'!$E$12:$E$27)</f>
        <v>Pilgrim</v>
      </c>
      <c r="X8" s="415"/>
      <c r="Y8" s="415" t="str">
        <f>LOOKUP("School J",'TEAM NAMES &amp; EVENTS'!$B$12:$B$35,'TEAM NAMES &amp; EVENTS'!$E$12:$E$27)</f>
        <v>St Edwards</v>
      </c>
      <c r="Z8" s="415"/>
      <c r="AA8" s="415">
        <f>LOOKUP("School K",'TEAM NAMES &amp; EVENTS'!$B$12:$B$35,'TEAM NAMES &amp; EVENTS'!$E$12:$E$27)</f>
        <v>0</v>
      </c>
      <c r="AB8" s="415"/>
      <c r="AC8" s="415" t="str">
        <f>LOOKUP("School L",'TEAM NAMES &amp; EVENTS'!$B$12:$B$35,'TEAM NAMES &amp; EVENTS'!$E$12:$E$27)</f>
        <v>St George's </v>
      </c>
      <c r="AD8" s="415"/>
      <c r="AE8" s="415">
        <f>LOOKUP("School M",'TEAM NAMES &amp; EVENTS'!$B$12:$B$35,'TEAM NAMES &amp; EVENTS'!$E$12:$E$27)</f>
        <v>0</v>
      </c>
      <c r="AF8" s="415"/>
      <c r="AG8" s="415">
        <f>LOOKUP("School N",'TEAM NAMES &amp; EVENTS'!$B$12:$B$35,'TEAM NAMES &amp; EVENTS'!$E$12:$E$27)</f>
        <v>0</v>
      </c>
      <c r="AH8" s="415"/>
      <c r="AI8" s="415">
        <f>LOOKUP("School O",'TEAM NAMES &amp; EVENTS'!$B$12:$B$35,'TEAM NAMES &amp; EVENTS'!$E$12:$E$27)</f>
        <v>0</v>
      </c>
      <c r="AJ8" s="426"/>
      <c r="AK8" s="415">
        <f>LOOKUP("School P",'TEAM NAMES &amp; EVENTS'!$B$12:$B$35,'TEAM NAMES &amp; EVENTS'!$E$12:$E$27)</f>
        <v>0</v>
      </c>
      <c r="AL8" s="415"/>
      <c r="AO8" s="304"/>
    </row>
    <row r="9" spans="1:41" ht="26.2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44" t="s">
        <v>55</v>
      </c>
      <c r="E11" s="409" t="str">
        <f>'TEAM NAMES &amp; EVENTS'!U12</f>
        <v>Obstacle Relay</v>
      </c>
      <c r="F11" s="410"/>
      <c r="G11" s="243">
        <f>Girls!$H8</f>
        <v>24</v>
      </c>
      <c r="H11" s="244">
        <f>Boys!H8</f>
        <v>24</v>
      </c>
      <c r="I11" s="245">
        <f>Girls!$H11</f>
        <v>26</v>
      </c>
      <c r="J11" s="258">
        <f>Boys!H11</f>
        <v>26</v>
      </c>
      <c r="K11" s="243">
        <f>Girls!$H14</f>
        <v>16</v>
      </c>
      <c r="L11" s="244">
        <f>Boys!H14</f>
        <v>20</v>
      </c>
      <c r="M11" s="243">
        <f>Girls!$H17</f>
        <v>0</v>
      </c>
      <c r="N11" s="261">
        <f>Boys!H17</f>
        <v>0</v>
      </c>
      <c r="O11" s="264">
        <f>Girls!$H20</f>
        <v>18</v>
      </c>
      <c r="P11" s="261">
        <f>Boys!H20</f>
        <v>14</v>
      </c>
      <c r="Q11" s="265">
        <f>Girls!$H23</f>
        <v>22</v>
      </c>
      <c r="R11" s="262">
        <f>Boys!H23</f>
        <v>22</v>
      </c>
      <c r="S11" s="264">
        <f>Girls!$H26</f>
        <v>0</v>
      </c>
      <c r="T11" s="261">
        <f>Boys!H26</f>
        <v>0</v>
      </c>
      <c r="U11" s="264">
        <f>Girls!$H29</f>
        <v>0</v>
      </c>
      <c r="V11" s="261">
        <f>Boys!H29</f>
        <v>0</v>
      </c>
      <c r="W11" s="264">
        <f>Girls!$H32</f>
        <v>12</v>
      </c>
      <c r="X11" s="261">
        <f>Boys!H32</f>
        <v>18</v>
      </c>
      <c r="Y11" s="264">
        <f>Girls!$H35</f>
        <v>20</v>
      </c>
      <c r="Z11" s="261">
        <f>Boys!H35</f>
        <v>16</v>
      </c>
      <c r="AA11" s="264">
        <f>Girls!$H38</f>
        <v>0</v>
      </c>
      <c r="AB11" s="261">
        <f>Boys!$H38</f>
        <v>0</v>
      </c>
      <c r="AC11" s="269">
        <f>Girls!$H41</f>
        <v>14</v>
      </c>
      <c r="AD11" s="270">
        <f>Boys!$H41</f>
        <v>12</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45"/>
      <c r="E12" s="405" t="str">
        <f>'TEAM NAMES &amp; EVENTS'!U13</f>
        <v>1 + 1 Lap Relay</v>
      </c>
      <c r="F12" s="406"/>
      <c r="G12" s="245">
        <f>Girls!K8</f>
        <v>20</v>
      </c>
      <c r="H12" s="246">
        <f>Boys!K8</f>
        <v>26</v>
      </c>
      <c r="I12" s="245">
        <f>Girls!K11</f>
        <v>24</v>
      </c>
      <c r="J12" s="258">
        <f>Boys!K11</f>
        <v>24</v>
      </c>
      <c r="K12" s="245">
        <f>Girls!K14</f>
        <v>12</v>
      </c>
      <c r="L12" s="246">
        <f>Boys!K14</f>
        <v>18</v>
      </c>
      <c r="M12" s="245">
        <f>Girls!K17</f>
        <v>0</v>
      </c>
      <c r="N12" s="262">
        <f>Boys!K17</f>
        <v>0</v>
      </c>
      <c r="O12" s="265">
        <f>Girls!K20</f>
        <v>18</v>
      </c>
      <c r="P12" s="262">
        <f>Boys!K20</f>
        <v>16</v>
      </c>
      <c r="Q12" s="265">
        <f>Girls!K23</f>
        <v>26</v>
      </c>
      <c r="R12" s="262">
        <f>Boys!K23</f>
        <v>22</v>
      </c>
      <c r="S12" s="265">
        <f>Girls!K26</f>
        <v>0</v>
      </c>
      <c r="T12" s="262">
        <f>Boys!K26</f>
        <v>0</v>
      </c>
      <c r="U12" s="265">
        <f>Girls!K29</f>
        <v>0</v>
      </c>
      <c r="V12" s="262">
        <f>Boys!K29</f>
        <v>0</v>
      </c>
      <c r="W12" s="265">
        <f>Girls!K32</f>
        <v>14</v>
      </c>
      <c r="X12" s="262">
        <f>Boys!K32</f>
        <v>14</v>
      </c>
      <c r="Y12" s="265">
        <f>Girls!K35</f>
        <v>22</v>
      </c>
      <c r="Z12" s="262">
        <f>Boys!K35</f>
        <v>22</v>
      </c>
      <c r="AA12" s="265">
        <f>Girls!K38</f>
        <v>0</v>
      </c>
      <c r="AB12" s="262">
        <f>Boys!K38</f>
        <v>0</v>
      </c>
      <c r="AC12" s="265">
        <f>Girls!$K41</f>
        <v>16</v>
      </c>
      <c r="AD12" s="262">
        <f>Boys!$K41</f>
        <v>12</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45"/>
      <c r="E13" s="446" t="str">
        <f>'TEAM NAMES &amp; EVENTS'!U14</f>
        <v>2 + 2 Lap Relay</v>
      </c>
      <c r="F13" s="406"/>
      <c r="G13" s="245">
        <f>Girls!N8</f>
        <v>22</v>
      </c>
      <c r="H13" s="246">
        <f>Boys!N8</f>
        <v>14</v>
      </c>
      <c r="I13" s="245">
        <f>Girls!N11</f>
        <v>24</v>
      </c>
      <c r="J13" s="258">
        <f>Boys!N11</f>
        <v>26</v>
      </c>
      <c r="K13" s="245">
        <f>Girls!N14</f>
        <v>14</v>
      </c>
      <c r="L13" s="246">
        <f>Boys!N14</f>
        <v>24</v>
      </c>
      <c r="M13" s="245">
        <f>Girls!N17</f>
        <v>0</v>
      </c>
      <c r="N13" s="246">
        <f>Boys!N17</f>
        <v>0</v>
      </c>
      <c r="O13" s="245">
        <f>Girls!N20</f>
        <v>16</v>
      </c>
      <c r="P13" s="246">
        <f>Boys!N20</f>
        <v>22</v>
      </c>
      <c r="Q13" s="245">
        <f>Girls!N23</f>
        <v>26</v>
      </c>
      <c r="R13" s="246">
        <f>Boys!N23</f>
        <v>18</v>
      </c>
      <c r="S13" s="245">
        <f>Girls!N26</f>
        <v>0</v>
      </c>
      <c r="T13" s="246">
        <f>Boys!N26</f>
        <v>0</v>
      </c>
      <c r="U13" s="245">
        <f>Girls!N29</f>
        <v>0</v>
      </c>
      <c r="V13" s="246">
        <f>Boys!N29</f>
        <v>0</v>
      </c>
      <c r="W13" s="245">
        <f>Girls!N32</f>
        <v>20</v>
      </c>
      <c r="X13" s="246">
        <f>Boys!N32</f>
        <v>16</v>
      </c>
      <c r="Y13" s="245">
        <f>Girls!N35</f>
        <v>18</v>
      </c>
      <c r="Z13" s="246">
        <f>Boys!N35</f>
        <v>20</v>
      </c>
      <c r="AA13" s="245">
        <f>Girls!N38</f>
        <v>0</v>
      </c>
      <c r="AB13" s="246">
        <f>Boys!N38</f>
        <v>0</v>
      </c>
      <c r="AC13" s="245">
        <f>Girls!$N41</f>
        <v>12</v>
      </c>
      <c r="AD13" s="246">
        <f>Boys!$N41</f>
        <v>12</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45"/>
      <c r="E14" s="405" t="str">
        <f>'TEAM NAMES &amp; EVENTS'!U15</f>
        <v>6 Lap Paarlauf</v>
      </c>
      <c r="F14" s="406"/>
      <c r="G14" s="245">
        <f>Girls!Q8</f>
        <v>0</v>
      </c>
      <c r="H14" s="246">
        <f>Boys!Q8</f>
        <v>0</v>
      </c>
      <c r="I14" s="245">
        <f>Girls!Q11</f>
        <v>0</v>
      </c>
      <c r="J14" s="258">
        <f>Boys!Q11</f>
        <v>0</v>
      </c>
      <c r="K14" s="245">
        <f>Girls!Q14</f>
        <v>0</v>
      </c>
      <c r="L14" s="246">
        <f>Boys!Q14</f>
        <v>0</v>
      </c>
      <c r="M14" s="245">
        <f>Girls!Q17</f>
        <v>0</v>
      </c>
      <c r="N14" s="262">
        <f>Boys!Q17</f>
        <v>0</v>
      </c>
      <c r="O14" s="265">
        <f>Girls!Q20</f>
        <v>0</v>
      </c>
      <c r="P14" s="262">
        <f>Boys!Q20</f>
        <v>0</v>
      </c>
      <c r="Q14" s="265">
        <f>Girls!Q23</f>
        <v>0</v>
      </c>
      <c r="R14" s="262">
        <f>Boys!Q23</f>
        <v>0</v>
      </c>
      <c r="S14" s="265">
        <f>Girls!Q26</f>
        <v>0</v>
      </c>
      <c r="T14" s="262">
        <f>Boys!Q26</f>
        <v>0</v>
      </c>
      <c r="U14" s="265">
        <f>Girls!Q29</f>
        <v>0</v>
      </c>
      <c r="V14" s="262">
        <f>Boys!Q29</f>
        <v>0</v>
      </c>
      <c r="W14" s="265">
        <f>Girls!Q32</f>
        <v>0</v>
      </c>
      <c r="X14" s="262">
        <f>Boys!Q32</f>
        <v>0</v>
      </c>
      <c r="Y14" s="265">
        <f>Girls!Q35</f>
        <v>0</v>
      </c>
      <c r="Z14" s="262">
        <f>Boys!Q35</f>
        <v>0</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45"/>
      <c r="E15" s="405" t="str">
        <f>'TEAM NAMES &amp; EVENTS'!U16</f>
        <v>Over / Under Relay</v>
      </c>
      <c r="F15" s="406"/>
      <c r="G15" s="245">
        <f>Girls!T8</f>
        <v>0</v>
      </c>
      <c r="H15" s="246">
        <f>Boys!T8</f>
        <v>0</v>
      </c>
      <c r="I15" s="245">
        <f>Girls!T11</f>
        <v>0</v>
      </c>
      <c r="J15" s="258">
        <f>Boys!T11</f>
        <v>0</v>
      </c>
      <c r="K15" s="245">
        <f>Girls!T14</f>
        <v>0</v>
      </c>
      <c r="L15" s="246">
        <f>Boys!T14</f>
        <v>0</v>
      </c>
      <c r="M15" s="245">
        <f>Girls!T17</f>
        <v>0</v>
      </c>
      <c r="N15" s="262">
        <f>Boys!T17</f>
        <v>0</v>
      </c>
      <c r="O15" s="265">
        <f>Girls!T20</f>
        <v>0</v>
      </c>
      <c r="P15" s="262">
        <f>Boys!T20</f>
        <v>0</v>
      </c>
      <c r="Q15" s="265">
        <f>Girls!T23</f>
        <v>0</v>
      </c>
      <c r="R15" s="262">
        <f>Boys!T23</f>
        <v>0</v>
      </c>
      <c r="S15" s="265">
        <f>Girls!T26</f>
        <v>0</v>
      </c>
      <c r="T15" s="262">
        <f>Boys!T26</f>
        <v>0</v>
      </c>
      <c r="U15" s="265">
        <f>Girls!T29</f>
        <v>0</v>
      </c>
      <c r="V15" s="262">
        <f>Boys!T29</f>
        <v>0</v>
      </c>
      <c r="W15" s="265">
        <f>Girls!T32</f>
        <v>0</v>
      </c>
      <c r="X15" s="262">
        <f>Boys!T32</f>
        <v>0</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45"/>
      <c r="E16" s="405" t="str">
        <f>'TEAM NAMES &amp; EVENTS'!U17</f>
        <v>4 x 1 Lap Relay</v>
      </c>
      <c r="F16" s="406"/>
      <c r="G16" s="245">
        <f>Girls!W8</f>
        <v>26</v>
      </c>
      <c r="H16" s="246">
        <f>Boys!W8</f>
        <v>24</v>
      </c>
      <c r="I16" s="245">
        <f>Girls!W11</f>
        <v>24</v>
      </c>
      <c r="J16" s="258">
        <f>Boys!W11</f>
        <v>26</v>
      </c>
      <c r="K16" s="245">
        <f>Girls!W14</f>
        <v>16</v>
      </c>
      <c r="L16" s="246">
        <f>Boys!W14</f>
        <v>16</v>
      </c>
      <c r="M16" s="245">
        <f>Girls!W17</f>
        <v>0</v>
      </c>
      <c r="N16" s="262">
        <f>Boys!W17</f>
        <v>0</v>
      </c>
      <c r="O16" s="265">
        <f>Girls!W20</f>
        <v>18</v>
      </c>
      <c r="P16" s="262">
        <f>Boys!W20</f>
        <v>18</v>
      </c>
      <c r="Q16" s="265">
        <f>Girls!W23</f>
        <v>20</v>
      </c>
      <c r="R16" s="262">
        <f>Boys!W23</f>
        <v>14</v>
      </c>
      <c r="S16" s="265">
        <f>Girls!W26</f>
        <v>0</v>
      </c>
      <c r="T16" s="262">
        <f>Boys!W26</f>
        <v>0</v>
      </c>
      <c r="U16" s="265">
        <f>Girls!W29</f>
        <v>0</v>
      </c>
      <c r="V16" s="262">
        <f>Boys!W29</f>
        <v>0</v>
      </c>
      <c r="W16" s="265">
        <f>Girls!W32</f>
        <v>14</v>
      </c>
      <c r="X16" s="262">
        <f>Boys!W32</f>
        <v>22</v>
      </c>
      <c r="Y16" s="265">
        <f>Girls!W35</f>
        <v>22</v>
      </c>
      <c r="Z16" s="262">
        <f>Boys!W35</f>
        <v>20</v>
      </c>
      <c r="AA16" s="265">
        <f>Girls!W38</f>
        <v>0</v>
      </c>
      <c r="AB16" s="262">
        <f>Boys!W38</f>
        <v>0</v>
      </c>
      <c r="AC16" s="265">
        <f>Girls!$W41</f>
        <v>12</v>
      </c>
      <c r="AD16" s="262">
        <f>Boys!$W41</f>
        <v>12</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45"/>
      <c r="E17" s="405" t="str">
        <f>'TEAM NAMES &amp; EVENTS'!U18</f>
        <v>4 lap parlauf</v>
      </c>
      <c r="F17" s="406"/>
      <c r="G17" s="245">
        <f>Girls!Z8</f>
        <v>22</v>
      </c>
      <c r="H17" s="246">
        <f>Boys!Z8</f>
        <v>22</v>
      </c>
      <c r="I17" s="245">
        <f>Girls!Z11</f>
        <v>24</v>
      </c>
      <c r="J17" s="258">
        <f>Boys!Z11</f>
        <v>26</v>
      </c>
      <c r="K17" s="245">
        <f>Girls!Z14</f>
        <v>18</v>
      </c>
      <c r="L17" s="246">
        <f>Boys!Z14</f>
        <v>20</v>
      </c>
      <c r="M17" s="245">
        <f>Girls!Z17</f>
        <v>0</v>
      </c>
      <c r="N17" s="262">
        <f>Boys!Z17</f>
        <v>0</v>
      </c>
      <c r="O17" s="265">
        <f>Girls!Z20</f>
        <v>16</v>
      </c>
      <c r="P17" s="262">
        <f>Boys!Z20</f>
        <v>16</v>
      </c>
      <c r="Q17" s="265">
        <f>Girls!Z23</f>
        <v>26</v>
      </c>
      <c r="R17" s="262">
        <f>Boys!Z23</f>
        <v>18</v>
      </c>
      <c r="S17" s="265">
        <f>Girls!Z26</f>
        <v>0</v>
      </c>
      <c r="T17" s="262">
        <f>Boys!Z26</f>
        <v>0</v>
      </c>
      <c r="U17" s="265">
        <f>Girls!Z29</f>
        <v>0</v>
      </c>
      <c r="V17" s="262">
        <f>Boys!Z29</f>
        <v>0</v>
      </c>
      <c r="W17" s="265">
        <f>Girls!Z32</f>
        <v>14</v>
      </c>
      <c r="X17" s="262">
        <f>Boys!Z32</f>
        <v>24</v>
      </c>
      <c r="Y17" s="265">
        <f>Girls!Z35</f>
        <v>20</v>
      </c>
      <c r="Z17" s="262">
        <f>Boys!Z35</f>
        <v>14</v>
      </c>
      <c r="AA17" s="265">
        <f>Girls!Z38</f>
        <v>0</v>
      </c>
      <c r="AB17" s="262">
        <f>Boys!Z38</f>
        <v>0</v>
      </c>
      <c r="AC17" s="265">
        <f>Girls!$Z41</f>
        <v>0</v>
      </c>
      <c r="AD17" s="262">
        <f>Boys!$Z41</f>
        <v>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45"/>
      <c r="E18" s="407">
        <f>'TEAM NAMES &amp; EVENTS'!U19</f>
        <v>0</v>
      </c>
      <c r="F18" s="408"/>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45" t="s">
        <v>145</v>
      </c>
      <c r="E20" s="409" t="str">
        <f>'TEAM NAMES &amp; EVENTS'!U21</f>
        <v>Chest Push</v>
      </c>
      <c r="F20" s="410"/>
      <c r="G20" s="243">
        <f>Girls!AK8</f>
        <v>18</v>
      </c>
      <c r="H20" s="244">
        <f>Boys!AK8</f>
        <v>22</v>
      </c>
      <c r="I20" s="243">
        <f>Girls!AK11</f>
        <v>26</v>
      </c>
      <c r="J20" s="259">
        <f>Boys!AK11</f>
        <v>24</v>
      </c>
      <c r="K20" s="243">
        <f>Girls!AK14</f>
        <v>16</v>
      </c>
      <c r="L20" s="244">
        <f>Boys!AK14</f>
        <v>26</v>
      </c>
      <c r="M20" s="243">
        <f>Girls!AK17</f>
        <v>0</v>
      </c>
      <c r="N20" s="261">
        <f>Boys!AK17</f>
        <v>0</v>
      </c>
      <c r="O20" s="264">
        <f>Girls!AK20</f>
        <v>24</v>
      </c>
      <c r="P20" s="261">
        <f>Boys!AK20</f>
        <v>18</v>
      </c>
      <c r="Q20" s="264">
        <f>Girls!AK23</f>
        <v>24</v>
      </c>
      <c r="R20" s="261">
        <f>Boys!AK23</f>
        <v>22</v>
      </c>
      <c r="S20" s="264">
        <f>Girls!AK26</f>
        <v>0</v>
      </c>
      <c r="T20" s="261">
        <f>Boys!AK26</f>
        <v>0</v>
      </c>
      <c r="U20" s="264">
        <f>Girls!AK29</f>
        <v>0</v>
      </c>
      <c r="V20" s="261">
        <f>Boys!AK29</f>
        <v>0</v>
      </c>
      <c r="W20" s="264">
        <f>Girls!AK32</f>
        <v>16</v>
      </c>
      <c r="X20" s="261">
        <f>Boys!AK32</f>
        <v>12</v>
      </c>
      <c r="Y20" s="264">
        <f>Girls!AK35</f>
        <v>24</v>
      </c>
      <c r="Z20" s="261">
        <f>Boys!AK35</f>
        <v>16</v>
      </c>
      <c r="AA20" s="264">
        <f>Girls!AK38</f>
        <v>0</v>
      </c>
      <c r="AB20" s="261">
        <f>Boys!AK38</f>
        <v>0</v>
      </c>
      <c r="AC20" s="264">
        <f>Girls!$AK41</f>
        <v>12</v>
      </c>
      <c r="AD20" s="261">
        <f>Boys!$AK41</f>
        <v>14</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45"/>
      <c r="E21" s="405" t="str">
        <f>'TEAM NAMES &amp; EVENTS'!U22</f>
        <v>Speed Bounce</v>
      </c>
      <c r="F21" s="406"/>
      <c r="G21" s="245">
        <f>Girls!AN8</f>
        <v>22</v>
      </c>
      <c r="H21" s="246">
        <f>Boys!AN8</f>
        <v>22</v>
      </c>
      <c r="I21" s="245">
        <f>Girls!AN11</f>
        <v>26</v>
      </c>
      <c r="J21" s="258">
        <f>Boys!AN11</f>
        <v>26</v>
      </c>
      <c r="K21" s="245">
        <f>Girls!AN14</f>
        <v>16</v>
      </c>
      <c r="L21" s="246">
        <f>Boys!AN14</f>
        <v>20</v>
      </c>
      <c r="M21" s="245">
        <f>Girls!AN17</f>
        <v>0</v>
      </c>
      <c r="N21" s="262">
        <f>Boys!AN17</f>
        <v>0</v>
      </c>
      <c r="O21" s="265">
        <f>Girls!AN20</f>
        <v>18</v>
      </c>
      <c r="P21" s="262">
        <f>Boys!AN20</f>
        <v>16</v>
      </c>
      <c r="Q21" s="265">
        <f>Girls!AN23</f>
        <v>24</v>
      </c>
      <c r="R21" s="262">
        <f>Boys!AN23</f>
        <v>24</v>
      </c>
      <c r="S21" s="265">
        <f>Girls!AN26</f>
        <v>0</v>
      </c>
      <c r="T21" s="262">
        <f>Boys!AN26</f>
        <v>0</v>
      </c>
      <c r="U21" s="265">
        <f>Girls!AN29</f>
        <v>0</v>
      </c>
      <c r="V21" s="262">
        <f>Boys!AN29</f>
        <v>0</v>
      </c>
      <c r="W21" s="265">
        <f>Girls!AN32</f>
        <v>14</v>
      </c>
      <c r="X21" s="262">
        <f>Boys!AN32</f>
        <v>16</v>
      </c>
      <c r="Y21" s="265">
        <f>Girls!AN35</f>
        <v>20</v>
      </c>
      <c r="Z21" s="262">
        <f>Boys!AN35</f>
        <v>18</v>
      </c>
      <c r="AA21" s="265">
        <f>Girls!AN38</f>
        <v>0</v>
      </c>
      <c r="AB21" s="262">
        <f>Boys!AN38</f>
        <v>0</v>
      </c>
      <c r="AC21" s="265">
        <f>Girls!$AN41</f>
        <v>0</v>
      </c>
      <c r="AD21" s="262">
        <f>Boys!$AN41</f>
        <v>0</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45"/>
      <c r="E22" s="405" t="str">
        <f>'TEAM NAMES &amp; EVENTS'!U23</f>
        <v>Standing Long Jump</v>
      </c>
      <c r="F22" s="406"/>
      <c r="G22" s="245">
        <f>Girls!AQ8</f>
        <v>22</v>
      </c>
      <c r="H22" s="246">
        <f>Boys!AQ8</f>
        <v>20</v>
      </c>
      <c r="I22" s="245">
        <f>Girls!AQ11</f>
        <v>26</v>
      </c>
      <c r="J22" s="258">
        <f>Boys!AQ11</f>
        <v>26</v>
      </c>
      <c r="K22" s="245">
        <f>Girls!AQ14</f>
        <v>24</v>
      </c>
      <c r="L22" s="246">
        <f>Boys!AQ14</f>
        <v>18</v>
      </c>
      <c r="M22" s="245">
        <f>Girls!AQ17</f>
        <v>0</v>
      </c>
      <c r="N22" s="262">
        <f>Boys!AQ17</f>
        <v>0</v>
      </c>
      <c r="O22" s="265">
        <f>Girls!AQ20</f>
        <v>20</v>
      </c>
      <c r="P22" s="262">
        <f>Boys!AQ20</f>
        <v>16</v>
      </c>
      <c r="Q22" s="265">
        <f>Girls!AQ23</f>
        <v>18</v>
      </c>
      <c r="R22" s="262">
        <f>Boys!AQ23</f>
        <v>24</v>
      </c>
      <c r="S22" s="265">
        <f>Girls!AQ26</f>
        <v>0</v>
      </c>
      <c r="T22" s="262">
        <f>Boys!AQ26</f>
        <v>0</v>
      </c>
      <c r="U22" s="265">
        <f>Girls!AQ29</f>
        <v>0</v>
      </c>
      <c r="V22" s="262">
        <f>Boys!AQ29</f>
        <v>0</v>
      </c>
      <c r="W22" s="265">
        <f>Girls!AQ32</f>
        <v>12</v>
      </c>
      <c r="X22" s="262">
        <f>Boys!AQ32</f>
        <v>22</v>
      </c>
      <c r="Y22" s="265">
        <f>Girls!AQ35</f>
        <v>14</v>
      </c>
      <c r="Z22" s="262">
        <f>Boys!AQ35</f>
        <v>12</v>
      </c>
      <c r="AA22" s="265">
        <f>Girls!AQ38</f>
        <v>0</v>
      </c>
      <c r="AB22" s="262">
        <f>Boys!AQ38</f>
        <v>0</v>
      </c>
      <c r="AC22" s="265">
        <f>Girls!$AQ41</f>
        <v>16</v>
      </c>
      <c r="AD22" s="262">
        <f>Boys!$AQ41</f>
        <v>14</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45"/>
      <c r="E23" s="405" t="str">
        <f>'TEAM NAMES &amp; EVENTS'!U24</f>
        <v>Standing Triple Jump</v>
      </c>
      <c r="F23" s="406"/>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45"/>
      <c r="E24" s="405" t="str">
        <f>'TEAM NAMES &amp; EVENTS'!U25</f>
        <v>Vertical Jump</v>
      </c>
      <c r="F24" s="406"/>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45"/>
      <c r="E25" s="405" t="str">
        <f>'TEAM NAMES &amp; EVENTS'!U26</f>
        <v>Soft Javelin</v>
      </c>
      <c r="F25" s="406"/>
      <c r="G25" s="245">
        <f>Girls!AZ8</f>
        <v>20</v>
      </c>
      <c r="H25" s="246">
        <f>Boys!AZ8</f>
        <v>16</v>
      </c>
      <c r="I25" s="245">
        <f>Girls!AZ11</f>
        <v>24</v>
      </c>
      <c r="J25" s="258">
        <f>Boys!AZ11</f>
        <v>22</v>
      </c>
      <c r="K25" s="245">
        <f>Girls!AZ14</f>
        <v>12</v>
      </c>
      <c r="L25" s="246">
        <f>Boys!AZ14</f>
        <v>20</v>
      </c>
      <c r="M25" s="245">
        <f>Girls!AZ17</f>
        <v>0</v>
      </c>
      <c r="N25" s="262">
        <f>Boys!AZ17</f>
        <v>0</v>
      </c>
      <c r="O25" s="265">
        <f>Girls!AZ20</f>
        <v>16</v>
      </c>
      <c r="P25" s="262">
        <f>Boys!AZ20</f>
        <v>14</v>
      </c>
      <c r="Q25" s="265">
        <f>Girls!AZ23</f>
        <v>26</v>
      </c>
      <c r="R25" s="262">
        <f>Boys!AZ23</f>
        <v>26</v>
      </c>
      <c r="S25" s="265">
        <f>Girls!AZ26</f>
        <v>0</v>
      </c>
      <c r="T25" s="262">
        <f>Boys!AZ26</f>
        <v>0</v>
      </c>
      <c r="U25" s="265">
        <f>Girls!AZ29</f>
        <v>0</v>
      </c>
      <c r="V25" s="262">
        <f>Boys!AZ29</f>
        <v>0</v>
      </c>
      <c r="W25" s="265">
        <f>Girls!AZ32</f>
        <v>18</v>
      </c>
      <c r="X25" s="262">
        <f>Boys!AZ32</f>
        <v>24</v>
      </c>
      <c r="Y25" s="265">
        <f>Girls!AZ35</f>
        <v>22</v>
      </c>
      <c r="Z25" s="262">
        <f>Boys!AZ35</f>
        <v>18</v>
      </c>
      <c r="AA25" s="265">
        <f>Girls!AZ38</f>
        <v>0</v>
      </c>
      <c r="AB25" s="262">
        <f>Boys!AZ38</f>
        <v>0</v>
      </c>
      <c r="AC25" s="265">
        <f>Girls!$AZ41</f>
        <v>14</v>
      </c>
      <c r="AD25" s="262">
        <f>Boys!$AZ41</f>
        <v>12</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45"/>
      <c r="E26" s="405">
        <f>'TEAM NAMES &amp; EVENTS'!U27</f>
        <v>0</v>
      </c>
      <c r="F26" s="406"/>
      <c r="G26" s="245">
        <f>Girls!BC8</f>
        <v>0</v>
      </c>
      <c r="H26" s="246">
        <f>Boys!BC8</f>
        <v>0</v>
      </c>
      <c r="I26" s="245">
        <f>Girls!BC11</f>
        <v>0</v>
      </c>
      <c r="J26" s="258">
        <f>Boys!BC11</f>
        <v>0</v>
      </c>
      <c r="K26" s="245">
        <f>Girls!BC14</f>
        <v>0</v>
      </c>
      <c r="L26" s="246">
        <f>Boys!BC14</f>
        <v>0</v>
      </c>
      <c r="M26" s="245">
        <f>Girls!BC17</f>
        <v>0</v>
      </c>
      <c r="N26" s="262">
        <f>Boys!BC17</f>
        <v>0</v>
      </c>
      <c r="O26" s="265">
        <f>Girls!BC20</f>
        <v>0</v>
      </c>
      <c r="P26" s="262">
        <f>Boys!BC20</f>
        <v>0</v>
      </c>
      <c r="Q26" s="265">
        <f>Girls!BC23</f>
        <v>0</v>
      </c>
      <c r="R26" s="262">
        <f>Boys!BC23</f>
        <v>0</v>
      </c>
      <c r="S26" s="265">
        <f>Girls!BC26</f>
        <v>0</v>
      </c>
      <c r="T26" s="262">
        <f>Boys!BC26</f>
        <v>0</v>
      </c>
      <c r="U26" s="265">
        <f>Girls!BC29</f>
        <v>0</v>
      </c>
      <c r="V26" s="262">
        <f>Boys!BC29</f>
        <v>0</v>
      </c>
      <c r="W26" s="265">
        <f>Girls!BC32</f>
        <v>0</v>
      </c>
      <c r="X26" s="262">
        <f>Boys!BC32</f>
        <v>0</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52"/>
      <c r="E27" s="407">
        <f>'TEAM NAMES &amp; EVENTS'!U28</f>
        <v>0</v>
      </c>
      <c r="F27" s="408"/>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196</v>
      </c>
      <c r="H28" s="244">
        <f t="shared" si="0"/>
        <v>190</v>
      </c>
      <c r="I28" s="245">
        <f t="shared" si="0"/>
        <v>224</v>
      </c>
      <c r="J28" s="258">
        <f t="shared" si="0"/>
        <v>226</v>
      </c>
      <c r="K28" s="245">
        <f t="shared" si="0"/>
        <v>144</v>
      </c>
      <c r="L28" s="246">
        <f t="shared" si="0"/>
        <v>182</v>
      </c>
      <c r="M28" s="245">
        <f t="shared" si="0"/>
        <v>0</v>
      </c>
      <c r="N28" s="246">
        <f t="shared" si="0"/>
        <v>0</v>
      </c>
      <c r="O28" s="245">
        <f t="shared" si="0"/>
        <v>164</v>
      </c>
      <c r="P28" s="246">
        <f t="shared" si="0"/>
        <v>150</v>
      </c>
      <c r="Q28" s="267">
        <f t="shared" si="0"/>
        <v>212</v>
      </c>
      <c r="R28" s="268">
        <f t="shared" si="0"/>
        <v>190</v>
      </c>
      <c r="S28" s="245">
        <f t="shared" si="0"/>
        <v>0</v>
      </c>
      <c r="T28" s="246">
        <f t="shared" si="0"/>
        <v>0</v>
      </c>
      <c r="U28" s="245">
        <f t="shared" si="0"/>
        <v>0</v>
      </c>
      <c r="V28" s="246">
        <f t="shared" si="0"/>
        <v>0</v>
      </c>
      <c r="W28" s="245">
        <f t="shared" si="0"/>
        <v>134</v>
      </c>
      <c r="X28" s="246">
        <f t="shared" si="0"/>
        <v>168</v>
      </c>
      <c r="Y28" s="245">
        <f t="shared" si="0"/>
        <v>182</v>
      </c>
      <c r="Z28" s="246">
        <f t="shared" si="0"/>
        <v>156</v>
      </c>
      <c r="AA28" s="267">
        <f t="shared" si="0"/>
        <v>0</v>
      </c>
      <c r="AB28" s="268">
        <f t="shared" si="0"/>
        <v>0</v>
      </c>
      <c r="AC28" s="267">
        <f t="shared" si="0"/>
        <v>96</v>
      </c>
      <c r="AD28" s="268">
        <f t="shared" si="0"/>
        <v>88</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E29" s="295" t="s">
        <v>20</v>
      </c>
      <c r="F29" s="296"/>
      <c r="G29" s="424">
        <f>SUM(G28:H28)</f>
        <v>386</v>
      </c>
      <c r="H29" s="425"/>
      <c r="I29" s="421">
        <f>SUM(I28:J28)</f>
        <v>450</v>
      </c>
      <c r="J29" s="422"/>
      <c r="K29" s="421">
        <f>SUM(K28:L28)</f>
        <v>326</v>
      </c>
      <c r="L29" s="422"/>
      <c r="M29" s="421">
        <f>SUM(M28:N28)</f>
        <v>0</v>
      </c>
      <c r="N29" s="422"/>
      <c r="O29" s="421">
        <f>SUM(O28:P28)</f>
        <v>314</v>
      </c>
      <c r="P29" s="422"/>
      <c r="Q29" s="421">
        <f>SUM(Q28:R28)</f>
        <v>402</v>
      </c>
      <c r="R29" s="422"/>
      <c r="S29" s="421">
        <f>SUM(S28:T28)</f>
        <v>0</v>
      </c>
      <c r="T29" s="422"/>
      <c r="U29" s="421">
        <f>SUM(U28:V28)</f>
        <v>0</v>
      </c>
      <c r="V29" s="422"/>
      <c r="W29" s="421">
        <f>SUM(W28:X28)</f>
        <v>302</v>
      </c>
      <c r="X29" s="422"/>
      <c r="Y29" s="421">
        <f>SUM(Y28:Z28)</f>
        <v>338</v>
      </c>
      <c r="Z29" s="422"/>
      <c r="AA29" s="430">
        <f>SUM(AA28:AB28)</f>
        <v>0</v>
      </c>
      <c r="AB29" s="431"/>
      <c r="AC29" s="421">
        <f>SUM(AC28:AD28)</f>
        <v>184</v>
      </c>
      <c r="AD29" s="422"/>
      <c r="AE29" s="421">
        <f>SUM(AE28:AF28)</f>
        <v>0</v>
      </c>
      <c r="AF29" s="422"/>
      <c r="AG29" s="421">
        <f>SUM(AG28:AH28)</f>
        <v>0</v>
      </c>
      <c r="AH29" s="422"/>
      <c r="AI29" s="421">
        <f>SUM(AI28:AJ28)</f>
        <v>0</v>
      </c>
      <c r="AJ29" s="454"/>
      <c r="AK29" s="421">
        <f>SUM(AK28:AL28)</f>
        <v>0</v>
      </c>
      <c r="AL29" s="422"/>
      <c r="AO29" s="302"/>
    </row>
    <row r="30" spans="1:41" ht="13.5" thickBot="1">
      <c r="A30" s="302"/>
      <c r="E30" s="297" t="s">
        <v>23</v>
      </c>
      <c r="F30" s="298"/>
      <c r="G30" s="418">
        <f>IF(G29=0,0,RANK(G29,$G$29:$AL$29))</f>
        <v>3</v>
      </c>
      <c r="H30" s="419"/>
      <c r="I30" s="418">
        <f>IF(I29=0,0,RANK(I29,$G$29:$AL$29))</f>
        <v>1</v>
      </c>
      <c r="J30" s="419"/>
      <c r="K30" s="418">
        <f>IF(K29=0,0,RANK(K29,$G$29:$AL$29))</f>
        <v>5</v>
      </c>
      <c r="L30" s="419"/>
      <c r="M30" s="418">
        <f>IF(M29=0,0,RANK(M29,$G$29:$AL$29))</f>
        <v>0</v>
      </c>
      <c r="N30" s="419"/>
      <c r="O30" s="418">
        <f>IF(O29=0,0,RANK(O29,$G$29:$AL$29))</f>
        <v>6</v>
      </c>
      <c r="P30" s="419"/>
      <c r="Q30" s="418">
        <f>IF(Q29=0,0,RANK(Q29,$G$29:$AL$29))</f>
        <v>2</v>
      </c>
      <c r="R30" s="419"/>
      <c r="S30" s="418">
        <f>IF(S29=0,0,RANK(S29,$G$29:$AL$29))</f>
        <v>0</v>
      </c>
      <c r="T30" s="419"/>
      <c r="U30" s="418">
        <f>IF(U29=0,0,RANK(U29,$G$29:$AL$29))</f>
        <v>0</v>
      </c>
      <c r="V30" s="419"/>
      <c r="W30" s="418">
        <f>IF(W29=0,0,RANK(W29,$G$29:$AL$29))</f>
        <v>7</v>
      </c>
      <c r="X30" s="419"/>
      <c r="Y30" s="418">
        <f>IF(Y29=0,0,RANK(Y29,$G$29:$AL$29))</f>
        <v>4</v>
      </c>
      <c r="Z30" s="419"/>
      <c r="AA30" s="418">
        <f>IF(AA29=0,0,RANK(AA29,$G$29:$AL$29))</f>
        <v>0</v>
      </c>
      <c r="AB30" s="419"/>
      <c r="AC30" s="418">
        <f>IF(AC29=0,0,RANK(AC29,$G$29:$AL$29))</f>
        <v>8</v>
      </c>
      <c r="AD30" s="419"/>
      <c r="AE30" s="418">
        <f>IF(AE29=0,0,RANK(AE29,$G$29:$AL$29))</f>
        <v>0</v>
      </c>
      <c r="AF30" s="419"/>
      <c r="AG30" s="418">
        <f>IF(AG29=0,0,RANK(AG29,$G$29:$AL$29))</f>
        <v>0</v>
      </c>
      <c r="AH30" s="419"/>
      <c r="AI30" s="418">
        <f>IF(AI29=0,0,RANK(AI29,$G$29:$AL$29))</f>
        <v>0</v>
      </c>
      <c r="AJ30" s="453"/>
      <c r="AK30" s="418">
        <f>IF(AK29=0,0,RANK(AK29,$G$29:$AL$29))</f>
        <v>0</v>
      </c>
      <c r="AL30" s="419"/>
      <c r="AO30" s="302"/>
    </row>
    <row r="31" spans="1:41" ht="12.75" customHeight="1">
      <c r="A31" s="302"/>
      <c r="C31" s="450"/>
      <c r="D31" s="451"/>
      <c r="E31" s="451"/>
      <c r="F31" s="451"/>
      <c r="G31" s="287"/>
      <c r="H31" s="287"/>
      <c r="I31" s="287"/>
      <c r="J31" s="287"/>
      <c r="K31" s="287"/>
      <c r="L31" s="287"/>
      <c r="M31" s="447" t="s">
        <v>148</v>
      </c>
      <c r="N31" s="448"/>
      <c r="O31" s="448"/>
      <c r="P31" s="448"/>
      <c r="Q31" s="448"/>
      <c r="R31" s="448"/>
      <c r="S31" s="448"/>
      <c r="T31" s="448"/>
      <c r="U31" s="448"/>
      <c r="V31" s="448"/>
      <c r="W31" s="287"/>
      <c r="X31" s="287"/>
      <c r="Y31" s="287"/>
      <c r="Z31" s="287"/>
      <c r="AA31" s="287"/>
      <c r="AB31" s="287"/>
      <c r="AC31" s="447" t="s">
        <v>148</v>
      </c>
      <c r="AD31" s="448"/>
      <c r="AE31" s="448"/>
      <c r="AF31" s="448"/>
      <c r="AG31" s="448"/>
      <c r="AH31" s="448"/>
      <c r="AI31" s="448"/>
      <c r="AJ31" s="448"/>
      <c r="AK31" s="448"/>
      <c r="AL31" s="448"/>
      <c r="AO31" s="302"/>
    </row>
    <row r="32" spans="1:41" s="113" customFormat="1" ht="12.75" customHeight="1">
      <c r="A32" s="305"/>
      <c r="C32" s="451"/>
      <c r="D32" s="451"/>
      <c r="E32" s="451"/>
      <c r="F32" s="451"/>
      <c r="G32" s="180"/>
      <c r="H32" s="180"/>
      <c r="I32" s="180"/>
      <c r="J32" s="180"/>
      <c r="K32" s="180"/>
      <c r="L32" s="288"/>
      <c r="M32" s="449"/>
      <c r="N32" s="449"/>
      <c r="O32" s="449"/>
      <c r="P32" s="449"/>
      <c r="Q32" s="449"/>
      <c r="R32" s="449"/>
      <c r="S32" s="449"/>
      <c r="T32" s="449"/>
      <c r="U32" s="449"/>
      <c r="V32" s="449"/>
      <c r="W32" s="288"/>
      <c r="X32" s="288"/>
      <c r="Y32" s="288"/>
      <c r="Z32" s="288"/>
      <c r="AA32" s="288"/>
      <c r="AB32" s="288"/>
      <c r="AC32" s="449"/>
      <c r="AD32" s="449"/>
      <c r="AE32" s="449"/>
      <c r="AF32" s="449"/>
      <c r="AG32" s="449"/>
      <c r="AH32" s="449"/>
      <c r="AI32" s="449"/>
      <c r="AJ32" s="449"/>
      <c r="AK32" s="449"/>
      <c r="AL32" s="449"/>
      <c r="AO32" s="305"/>
    </row>
    <row r="33" spans="1:41" ht="12.75" customHeight="1">
      <c r="A33" s="302"/>
      <c r="E33" s="281"/>
      <c r="F33" s="281"/>
      <c r="G33" s="180"/>
      <c r="H33" s="180"/>
      <c r="I33" s="180"/>
      <c r="J33" s="180"/>
      <c r="K33" s="180"/>
      <c r="L33" s="287"/>
      <c r="M33" s="449"/>
      <c r="N33" s="449"/>
      <c r="O33" s="449"/>
      <c r="P33" s="449"/>
      <c r="Q33" s="449"/>
      <c r="R33" s="449"/>
      <c r="S33" s="449"/>
      <c r="T33" s="449"/>
      <c r="U33" s="449"/>
      <c r="V33" s="449"/>
      <c r="W33" s="287"/>
      <c r="X33" s="287"/>
      <c r="Y33" s="287"/>
      <c r="Z33" s="287"/>
      <c r="AA33" s="287"/>
      <c r="AB33" s="287"/>
      <c r="AC33" s="449"/>
      <c r="AD33" s="449"/>
      <c r="AE33" s="449"/>
      <c r="AF33" s="449"/>
      <c r="AG33" s="449"/>
      <c r="AH33" s="449"/>
      <c r="AI33" s="449"/>
      <c r="AJ33" s="449"/>
      <c r="AK33" s="449"/>
      <c r="AL33" s="449"/>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M31:V33"/>
    <mergeCell ref="AC31:AL33"/>
    <mergeCell ref="C31:F32"/>
    <mergeCell ref="D20:D27"/>
    <mergeCell ref="AI30:AJ30"/>
    <mergeCell ref="AK30:AL30"/>
    <mergeCell ref="AI29:AJ29"/>
    <mergeCell ref="AK29:AL29"/>
    <mergeCell ref="S29:T29"/>
    <mergeCell ref="U29:V29"/>
    <mergeCell ref="C3:E3"/>
    <mergeCell ref="E11:F11"/>
    <mergeCell ref="C4:F5"/>
    <mergeCell ref="C1:F1"/>
    <mergeCell ref="D11:D18"/>
    <mergeCell ref="E15:F15"/>
    <mergeCell ref="E12:F12"/>
    <mergeCell ref="E13:F13"/>
    <mergeCell ref="E14:F14"/>
    <mergeCell ref="E16:F16"/>
    <mergeCell ref="G1:V3"/>
    <mergeCell ref="W1:AL3"/>
    <mergeCell ref="I5:J5"/>
    <mergeCell ref="K5:L5"/>
    <mergeCell ref="M5:N5"/>
    <mergeCell ref="G4:V4"/>
    <mergeCell ref="W4:AL4"/>
    <mergeCell ref="AE5:AF5"/>
    <mergeCell ref="AG5:AH5"/>
    <mergeCell ref="AI5:AJ5"/>
    <mergeCell ref="W30:X30"/>
    <mergeCell ref="Y30:Z30"/>
    <mergeCell ref="AA30:AB30"/>
    <mergeCell ref="AC30:AD30"/>
    <mergeCell ref="AE30:AF30"/>
    <mergeCell ref="AG30:AH30"/>
    <mergeCell ref="AE29:AF29"/>
    <mergeCell ref="AG29:AH29"/>
    <mergeCell ref="AE8:AF8"/>
    <mergeCell ref="AG8:AH8"/>
    <mergeCell ref="AI8:AJ8"/>
    <mergeCell ref="AK8:AL8"/>
    <mergeCell ref="AK5:AL5"/>
    <mergeCell ref="AI6:AJ6"/>
    <mergeCell ref="AK6:AL6"/>
    <mergeCell ref="W8:X8"/>
    <mergeCell ref="Y8:Z8"/>
    <mergeCell ref="AA8:AB8"/>
    <mergeCell ref="AC8:AD8"/>
    <mergeCell ref="W5:X5"/>
    <mergeCell ref="Y5:Z5"/>
    <mergeCell ref="AA5:AB5"/>
    <mergeCell ref="O29:P29"/>
    <mergeCell ref="Q29:R29"/>
    <mergeCell ref="AC5:AD5"/>
    <mergeCell ref="W29:X29"/>
    <mergeCell ref="Y29:Z29"/>
    <mergeCell ref="AA29:AB29"/>
    <mergeCell ref="AC29:AD29"/>
    <mergeCell ref="AA6:AB6"/>
    <mergeCell ref="AC6:AD6"/>
    <mergeCell ref="U8:V8"/>
    <mergeCell ref="G30:H30"/>
    <mergeCell ref="G5:H5"/>
    <mergeCell ref="G29:H29"/>
    <mergeCell ref="G8:H8"/>
    <mergeCell ref="G6:H6"/>
    <mergeCell ref="G7:H7"/>
    <mergeCell ref="I29:J29"/>
    <mergeCell ref="I30:J30"/>
    <mergeCell ref="K30:L30"/>
    <mergeCell ref="M30:N30"/>
    <mergeCell ref="K29:L29"/>
    <mergeCell ref="M29:N29"/>
    <mergeCell ref="O30:P30"/>
    <mergeCell ref="Q30:R30"/>
    <mergeCell ref="S30:T30"/>
    <mergeCell ref="U30:V30"/>
    <mergeCell ref="M8:N8"/>
    <mergeCell ref="I6:J6"/>
    <mergeCell ref="K6:L6"/>
    <mergeCell ref="M6:N6"/>
    <mergeCell ref="I8:J8"/>
    <mergeCell ref="K8:L8"/>
    <mergeCell ref="I7:J7"/>
    <mergeCell ref="K7:L7"/>
    <mergeCell ref="M7:N7"/>
    <mergeCell ref="O5:P5"/>
    <mergeCell ref="Q5:R5"/>
    <mergeCell ref="S5:T5"/>
    <mergeCell ref="U5:V5"/>
    <mergeCell ref="Q8:R8"/>
    <mergeCell ref="S8:T8"/>
    <mergeCell ref="O8:P8"/>
    <mergeCell ref="O6:P6"/>
    <mergeCell ref="Q6:R6"/>
    <mergeCell ref="O7:P7"/>
    <mergeCell ref="Q7:R7"/>
    <mergeCell ref="S7:T7"/>
    <mergeCell ref="U7:V7"/>
    <mergeCell ref="AE6:AF6"/>
    <mergeCell ref="AG6:AH6"/>
    <mergeCell ref="S6:T6"/>
    <mergeCell ref="U6:V6"/>
    <mergeCell ref="W6:X6"/>
    <mergeCell ref="Y6:Z6"/>
    <mergeCell ref="E17:F17"/>
    <mergeCell ref="E18:F18"/>
    <mergeCell ref="E20:F20"/>
    <mergeCell ref="E21:F21"/>
    <mergeCell ref="E26:F26"/>
    <mergeCell ref="E27:F27"/>
    <mergeCell ref="E22:F22"/>
    <mergeCell ref="E23:F23"/>
    <mergeCell ref="E24:F24"/>
    <mergeCell ref="E25:F25"/>
    <mergeCell ref="W7:X7"/>
    <mergeCell ref="Y7:Z7"/>
    <mergeCell ref="AA7:AB7"/>
    <mergeCell ref="AK7:AL7"/>
    <mergeCell ref="AC7:AD7"/>
    <mergeCell ref="AE7:AF7"/>
    <mergeCell ref="AG7:AH7"/>
    <mergeCell ref="AI7:AJ7"/>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70" zoomScaleNormal="70" zoomScaleSheetLayoutView="50" zoomScalePageLayoutView="0" workbookViewId="0" topLeftCell="A1">
      <selection activeCell="F42" sqref="F42:F4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82" t="s">
        <v>0</v>
      </c>
      <c r="D4" s="483"/>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5" t="str">
        <f>'TEAM NAMES &amp; EVENTS'!U18</f>
        <v>4 lap parlauf</v>
      </c>
      <c r="Y4" s="476"/>
      <c r="Z4" s="477"/>
      <c r="AA4" s="475">
        <f>'TEAM NAMES &amp; EVENTS'!U19</f>
        <v>0</v>
      </c>
      <c r="AB4" s="476"/>
      <c r="AC4" s="477"/>
      <c r="AD4" s="85"/>
      <c r="AE4" s="482" t="s">
        <v>0</v>
      </c>
      <c r="AF4" s="483"/>
      <c r="AG4" s="62"/>
      <c r="AH4" s="62"/>
      <c r="AI4" s="472" t="str">
        <f>'TEAM NAMES &amp; EVENTS'!U21</f>
        <v>Chest Push</v>
      </c>
      <c r="AJ4" s="473"/>
      <c r="AK4" s="474"/>
      <c r="AL4" s="472" t="str">
        <f>'TEAM NAMES &amp; EVENTS'!U22</f>
        <v>Speed Bounce</v>
      </c>
      <c r="AM4" s="473"/>
      <c r="AN4" s="474"/>
      <c r="AO4" s="472" t="str">
        <f>'TEAM NAMES &amp; EVENTS'!U23</f>
        <v>Standing Long Jump</v>
      </c>
      <c r="AP4" s="473"/>
      <c r="AQ4" s="474"/>
      <c r="AR4" s="472" t="str">
        <f>'TEAM NAMES &amp; EVENTS'!U24</f>
        <v>Standing Triple Jump</v>
      </c>
      <c r="AS4" s="473"/>
      <c r="AT4" s="474"/>
      <c r="AU4" s="472" t="str">
        <f>'TEAM NAMES &amp; EVENTS'!U25</f>
        <v>Vertical Jump</v>
      </c>
      <c r="AV4" s="473"/>
      <c r="AW4" s="474"/>
      <c r="AX4" s="472" t="str">
        <f>'TEAM NAMES &amp; EVENTS'!U26</f>
        <v>Soft Javelin</v>
      </c>
      <c r="AY4" s="473"/>
      <c r="AZ4" s="474"/>
      <c r="BA4" s="472">
        <f>'TEAM NAMES &amp; EVENTS'!U27</f>
        <v>0</v>
      </c>
      <c r="BB4" s="473"/>
      <c r="BC4" s="474"/>
      <c r="BD4" s="472">
        <f>'TEAM NAMES &amp; EVENTS'!U28</f>
        <v>0</v>
      </c>
      <c r="BE4" s="473"/>
      <c r="BF4" s="474"/>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0" t="str">
        <f>LOOKUP("School A",'TEAM NAMES &amp; EVENTS'!B12:B35,'TEAM NAMES &amp; EVENTS'!F12:F27)</f>
        <v>A</v>
      </c>
      <c r="D6" s="470" t="str">
        <f>LOOKUP("School A",'TEAM NAMES &amp; EVENTS'!$B$12:$B$35,'TEAM NAMES &amp; EVENTS'!$E$12:$E$27)</f>
        <v>Salisbury Road</v>
      </c>
      <c r="E6" s="27"/>
      <c r="F6" s="478">
        <v>105.9</v>
      </c>
      <c r="G6" s="5">
        <f>IF(F6&gt;0,F6)</f>
        <v>105.9</v>
      </c>
      <c r="H6" s="457">
        <f>IF(G6=FALSE,0,RANK(G6,G$6:G$53,1))</f>
        <v>2</v>
      </c>
      <c r="I6" s="478">
        <v>33.8</v>
      </c>
      <c r="J6" s="5">
        <f>IF(I6&gt;0,I6)</f>
        <v>33.8</v>
      </c>
      <c r="K6" s="457">
        <f>IF(J6=FALSE,0,RANK(J6,J$6:J$53,1))</f>
        <v>4</v>
      </c>
      <c r="L6" s="478">
        <v>67.7</v>
      </c>
      <c r="M6" s="5">
        <f>IF(L6&gt;0,L6)</f>
        <v>67.7</v>
      </c>
      <c r="N6" s="457">
        <f>IF(M6=FALSE,0,RANK(M6,M$6:M$53,1))</f>
        <v>3</v>
      </c>
      <c r="O6" s="478"/>
      <c r="P6" s="5" t="b">
        <f>IF(O6&gt;0,O6)</f>
        <v>0</v>
      </c>
      <c r="Q6" s="457">
        <f>IF(P6=FALSE,0,RANK(P6,P$6:P$53,1))</f>
        <v>0</v>
      </c>
      <c r="R6" s="478"/>
      <c r="S6" s="5" t="b">
        <f>IF(R6&gt;0,R6)</f>
        <v>0</v>
      </c>
      <c r="T6" s="457">
        <f>IF(S6=FALSE,0,RANK(S6,S$6:S$53,1))</f>
        <v>0</v>
      </c>
      <c r="U6" s="478">
        <v>64.2</v>
      </c>
      <c r="V6" s="5">
        <f>IF(U6&gt;0,U6)</f>
        <v>64.2</v>
      </c>
      <c r="W6" s="457">
        <f>IF(V6=FALSE,0,RANK(V6,V$6:V$53,1))</f>
        <v>1</v>
      </c>
      <c r="X6" s="478">
        <v>67.1</v>
      </c>
      <c r="Y6" s="5">
        <f>IF(X6&gt;0,X6)</f>
        <v>67.1</v>
      </c>
      <c r="Z6" s="457">
        <f>IF(Y6=FALSE,0,RANK(Y6,Y$6:Y$53,1))</f>
        <v>3</v>
      </c>
      <c r="AA6" s="478"/>
      <c r="AB6" s="5" t="b">
        <f>IF(AA6&gt;0,AA6)</f>
        <v>0</v>
      </c>
      <c r="AC6" s="457">
        <f>IF(AB6=FALSE,0,RANK(AB6,AB$6:AB$53,1))</f>
        <v>0</v>
      </c>
      <c r="AD6" s="6"/>
      <c r="AE6" s="459" t="str">
        <f>LOOKUP("School A",'TEAM NAMES &amp; EVENTS'!B12:B35,'TEAM NAMES &amp; EVENTS'!F12:F27)</f>
        <v>A</v>
      </c>
      <c r="AF6" s="468" t="str">
        <f>LOOKUP("School A",'TEAM NAMES &amp; EVENTS'!$B$12:$B$35,'TEAM NAMES &amp; EVENTS'!$E$12:$E$27)</f>
        <v>Salisbury Road</v>
      </c>
      <c r="AG6" s="27"/>
      <c r="AH6" s="7">
        <v>1</v>
      </c>
      <c r="AI6" s="71">
        <v>3.75</v>
      </c>
      <c r="AJ6" s="8">
        <f>IF(AI6+AI7+AI8&gt;0,AI6+AI7+AI8)</f>
        <v>10.75</v>
      </c>
      <c r="AK6" s="9">
        <f>AI6+AI7+AI8</f>
        <v>10.75</v>
      </c>
      <c r="AL6" s="75">
        <v>40</v>
      </c>
      <c r="AM6" s="8">
        <f>IF(AL6+AL7+AL8&gt;0,AL6+AL7+AL8)</f>
        <v>124</v>
      </c>
      <c r="AN6" s="9">
        <f>AL6+AL7+AL8</f>
        <v>124</v>
      </c>
      <c r="AO6" s="71">
        <v>1.23</v>
      </c>
      <c r="AP6" s="8">
        <f>IF(AO6+AO7+AO8&gt;0,AO6+AO7+AO8)</f>
        <v>4.13</v>
      </c>
      <c r="AQ6" s="9">
        <f>AO6+AO7+AO8</f>
        <v>4.13</v>
      </c>
      <c r="AR6" s="71"/>
      <c r="AS6" s="8" t="b">
        <f>IF(AR6+AR7+AR8&gt;0,AR6+AR7+AR8)</f>
        <v>0</v>
      </c>
      <c r="AT6" s="9">
        <f>AR6+AR7+AR8</f>
        <v>0</v>
      </c>
      <c r="AU6" s="75"/>
      <c r="AV6" s="8" t="b">
        <f>IF(AU6+AU7+AU8&gt;0,AU6+AU7+AU8)</f>
        <v>0</v>
      </c>
      <c r="AW6" s="9">
        <f>AU6+AU7+AU8</f>
        <v>0</v>
      </c>
      <c r="AX6" s="71">
        <v>7.5</v>
      </c>
      <c r="AY6" s="8">
        <f>IF(AX6+AX7+AX8&gt;0,AX6+AX7+AX8)</f>
        <v>17</v>
      </c>
      <c r="AZ6" s="9">
        <f>AX6+AX7+AX8</f>
        <v>17</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0"/>
      <c r="D7" s="470"/>
      <c r="E7" s="28"/>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8"/>
      <c r="AG7" s="28"/>
      <c r="AH7" s="7">
        <v>2</v>
      </c>
      <c r="AI7" s="72">
        <v>3.75</v>
      </c>
      <c r="AJ7" s="11"/>
      <c r="AK7" s="12">
        <f>IF(AJ6=FALSE,0,RANK(AJ6,AJ$6:AJ$53,))</f>
        <v>5</v>
      </c>
      <c r="AL7" s="76">
        <v>44</v>
      </c>
      <c r="AM7" s="11"/>
      <c r="AN7" s="12">
        <f>IF(AM6=FALSE,0,RANK(AM6,AM$6:AM$53,))</f>
        <v>3</v>
      </c>
      <c r="AO7" s="72">
        <v>1.46</v>
      </c>
      <c r="AP7" s="11"/>
      <c r="AQ7" s="12">
        <f>IF(AP6=FALSE,0,RANK(AP6,AP$6:AP$53,))</f>
        <v>3</v>
      </c>
      <c r="AR7" s="72"/>
      <c r="AS7" s="11"/>
      <c r="AT7" s="12">
        <f>IF(AS6=FALSE,0,RANK(AS6,AS$6:AS$53,))</f>
        <v>0</v>
      </c>
      <c r="AU7" s="76"/>
      <c r="AV7" s="11"/>
      <c r="AW7" s="12">
        <f>IF(AV6=FALSE,0,RANK(AV6,AV$6:AV$53,))</f>
        <v>0</v>
      </c>
      <c r="AX7" s="72">
        <v>5.5</v>
      </c>
      <c r="AY7" s="11"/>
      <c r="AZ7" s="12">
        <f>IF(AY6=FALSE,0,RANK(AY6,AY$6:AY$53,))</f>
        <v>4</v>
      </c>
      <c r="BA7" s="72"/>
      <c r="BB7" s="11"/>
      <c r="BC7" s="12">
        <f>IF(BB6=FALSE,0,RANK(BB6,BB$6:BB$53,))</f>
        <v>0</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1"/>
      <c r="D8" s="471"/>
      <c r="E8" s="29"/>
      <c r="F8" s="456"/>
      <c r="G8" s="13"/>
      <c r="H8" s="14">
        <f>IF(H6=0,0,(LOOKUP(H6,'TEAM NAMES &amp; EVENTS'!$L$12:$L$27,'TEAM NAMES &amp; EVENTS'!$M$12:$M$27)))</f>
        <v>24</v>
      </c>
      <c r="I8" s="456"/>
      <c r="J8" s="13"/>
      <c r="K8" s="14">
        <f>IF(K6=0,0,(LOOKUP(K6,'TEAM NAMES &amp; EVENTS'!$L$12:$L$27,'TEAM NAMES &amp; EVENTS'!$M$12:$M$27)))</f>
        <v>20</v>
      </c>
      <c r="L8" s="456"/>
      <c r="M8" s="13"/>
      <c r="N8" s="14">
        <f>IF(N6=0,0,(LOOKUP(N6,'TEAM NAMES &amp; EVENTS'!$L$12:$L$27,'TEAM NAMES &amp; EVENTS'!$M$12:$M$27)))</f>
        <v>22</v>
      </c>
      <c r="O8" s="456"/>
      <c r="P8" s="13"/>
      <c r="Q8" s="14">
        <f>IF(Q6=0,0,(LOOKUP(Q6,'TEAM NAMES &amp; EVENTS'!$L$12:$L$27,'TEAM NAMES &amp; EVENTS'!$M$12:$M$27)))</f>
        <v>0</v>
      </c>
      <c r="R8" s="456"/>
      <c r="S8" s="13"/>
      <c r="T8" s="14">
        <f>IF(T6=0,0,(LOOKUP(T6,'TEAM NAMES &amp; EVENTS'!$L$12:$L$27,'TEAM NAMES &amp; EVENTS'!$M$12:$M$27)))</f>
        <v>0</v>
      </c>
      <c r="U8" s="456"/>
      <c r="V8" s="13"/>
      <c r="W8" s="14">
        <f>IF(W6=0,0,(LOOKUP(W6,'TEAM NAMES &amp; EVENTS'!$L$12:$L$27,'TEAM NAMES &amp; EVENTS'!$M$12:$M$27)))</f>
        <v>26</v>
      </c>
      <c r="X8" s="456"/>
      <c r="Y8" s="13"/>
      <c r="Z8" s="14">
        <f>IF(Z6=0,0,(LOOKUP(Z6,'TEAM NAMES &amp; EVENTS'!$L$12:$L$27,'TEAM NAMES &amp; EVENTS'!$M$12:$M$27)))</f>
        <v>22</v>
      </c>
      <c r="AA8" s="456"/>
      <c r="AB8" s="13"/>
      <c r="AC8" s="14">
        <f>IF(AC6=0,0,(LOOKUP(AC6,'TEAM NAMES &amp; EVENTS'!$L$12:$L$27,'TEAM NAMES &amp; EVENTS'!$M$12:$M$27)))</f>
        <v>0</v>
      </c>
      <c r="AD8" s="6"/>
      <c r="AE8" s="461"/>
      <c r="AF8" s="469"/>
      <c r="AG8" s="29"/>
      <c r="AH8" s="7">
        <v>3</v>
      </c>
      <c r="AI8" s="73">
        <v>3.25</v>
      </c>
      <c r="AJ8" s="15"/>
      <c r="AK8" s="16">
        <f>IF(AK7=0,0,(LOOKUP(AK7,'TEAM NAMES &amp; EVENTS'!$L$12:$L$27,'TEAM NAMES &amp; EVENTS'!$M$12:$M$27)))</f>
        <v>18</v>
      </c>
      <c r="AL8" s="77">
        <v>40</v>
      </c>
      <c r="AM8" s="15"/>
      <c r="AN8" s="16">
        <f>IF(AN7=0,0,(LOOKUP(AN7,'TEAM NAMES &amp; EVENTS'!$L$12:$L$27,'TEAM NAMES &amp; EVENTS'!$M$12:$M$27)))</f>
        <v>22</v>
      </c>
      <c r="AO8" s="73">
        <v>1.44</v>
      </c>
      <c r="AP8" s="15"/>
      <c r="AQ8" s="16">
        <f>IF(AQ7=0,0,(LOOKUP(AQ7,'TEAM NAMES &amp; EVENTS'!$L$12:$L$27,'TEAM NAMES &amp; EVENTS'!$M$12:$M$27)))</f>
        <v>22</v>
      </c>
      <c r="AR8" s="73"/>
      <c r="AS8" s="15"/>
      <c r="AT8" s="16">
        <f>IF(AT7=0,0,(LOOKUP(AT7,'TEAM NAMES &amp; EVENTS'!$L$12:$L$27,'TEAM NAMES &amp; EVENTS'!$M$12:$M$27)))</f>
        <v>0</v>
      </c>
      <c r="AU8" s="77"/>
      <c r="AV8" s="15"/>
      <c r="AW8" s="16">
        <f>IF(AW7=0,0,(LOOKUP(AW7,'TEAM NAMES &amp; EVENTS'!$L$12:$L$27,'TEAM NAMES &amp; EVENTS'!$M$12:$M$27)))</f>
        <v>0</v>
      </c>
      <c r="AX8" s="73">
        <v>4</v>
      </c>
      <c r="AY8" s="15"/>
      <c r="AZ8" s="16">
        <f>IF(AZ7=0,0,(LOOKUP(AZ7,'TEAM NAMES &amp; EVENTS'!$L$12:$L$27,'TEAM NAMES &amp; EVENTS'!$M$12:$M$27)))</f>
        <v>20</v>
      </c>
      <c r="BA8" s="73"/>
      <c r="BB8" s="15"/>
      <c r="BC8" s="16">
        <f>IF(BC7=0,0,(LOOKUP(BC7,'TEAM NAMES &amp; EVENTS'!$L$12:$L$27,'TEAM NAMES &amp; EVENTS'!$M$12:$M$27)))</f>
        <v>0</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59" t="str">
        <f>LOOKUP("School B",'TEAM NAMES &amp; EVENTS'!B12:B35,'TEAM NAMES &amp; EVENTS'!F12:F27)</f>
        <v>B</v>
      </c>
      <c r="D9" s="470" t="str">
        <f>LOOKUP("School B",'TEAM NAMES &amp; EVENTS'!$B$12:$B$35,'TEAM NAMES &amp; EVENTS'!$E$12:$E$27)</f>
        <v>Elburton</v>
      </c>
      <c r="E9" s="28"/>
      <c r="F9" s="455">
        <v>105.8</v>
      </c>
      <c r="G9" s="10">
        <f>IF(F9&gt;0,F9)</f>
        <v>105.8</v>
      </c>
      <c r="H9" s="457">
        <f>IF(G9=FALSE,0,RANK(G9,G$6:G$53,1))</f>
        <v>1</v>
      </c>
      <c r="I9" s="455">
        <v>32.8</v>
      </c>
      <c r="J9" s="10">
        <f>IF(I9&gt;0,I9)</f>
        <v>32.8</v>
      </c>
      <c r="K9" s="457">
        <f>IF(J9=FALSE,0,RANK(J9,J$6:J$53,1))</f>
        <v>2</v>
      </c>
      <c r="L9" s="455">
        <v>65.9</v>
      </c>
      <c r="M9" s="10">
        <f>IF(L9&gt;0,L9)</f>
        <v>65.9</v>
      </c>
      <c r="N9" s="457">
        <f>IF(M9=FALSE,0,RANK(M9,M$6:M$53,1))</f>
        <v>2</v>
      </c>
      <c r="O9" s="455"/>
      <c r="P9" s="10" t="b">
        <f>IF(O9&gt;0,O9)</f>
        <v>0</v>
      </c>
      <c r="Q9" s="457">
        <f>IF(P9=FALSE,0,RANK(P9,P$6:P$53,1))</f>
        <v>0</v>
      </c>
      <c r="R9" s="455"/>
      <c r="S9" s="10" t="b">
        <f>IF(R9&gt;0,R9)</f>
        <v>0</v>
      </c>
      <c r="T9" s="457">
        <f>IF(S9=FALSE,0,RANK(S9,S$6:S$53,1))</f>
        <v>0</v>
      </c>
      <c r="U9" s="455">
        <v>65.1</v>
      </c>
      <c r="V9" s="10">
        <f>IF(U9&gt;0,U9)</f>
        <v>65.1</v>
      </c>
      <c r="W9" s="457">
        <f>IF(V9=FALSE,0,RANK(V9,V$6:V$53,1))</f>
        <v>2</v>
      </c>
      <c r="X9" s="455">
        <v>66.6</v>
      </c>
      <c r="Y9" s="10">
        <f>IF(X9&gt;0,X9)</f>
        <v>66.6</v>
      </c>
      <c r="Z9" s="457">
        <f>IF(Y9=FALSE,0,RANK(Y9,Y$6:Y$53,1))</f>
        <v>2</v>
      </c>
      <c r="AA9" s="455"/>
      <c r="AB9" s="10" t="b">
        <f>IF(AA9&gt;0,AA9)</f>
        <v>0</v>
      </c>
      <c r="AC9" s="457">
        <f>IF(AB9=FALSE,0,RANK(AB9,AB$6:AB$53,1))</f>
        <v>0</v>
      </c>
      <c r="AD9" s="6"/>
      <c r="AE9" s="459" t="str">
        <f>LOOKUP("School B",'TEAM NAMES &amp; EVENTS'!B12:B35,'TEAM NAMES &amp; EVENTS'!F12:F27)</f>
        <v>B</v>
      </c>
      <c r="AF9" s="468" t="str">
        <f>LOOKUP("School B",'TEAM NAMES &amp; EVENTS'!$B$12:$B$35,'TEAM NAMES &amp; EVENTS'!$E$12:$E$27)</f>
        <v>Elburton</v>
      </c>
      <c r="AG9" s="28"/>
      <c r="AH9" s="7">
        <v>1</v>
      </c>
      <c r="AI9" s="74">
        <v>4</v>
      </c>
      <c r="AJ9" s="17">
        <f>IF(AI9+AI10+AI11&gt;0,AI9+AI10+AI11)</f>
        <v>12.25</v>
      </c>
      <c r="AK9" s="9">
        <f>AI9+AI10+AI11</f>
        <v>12.25</v>
      </c>
      <c r="AL9" s="78">
        <v>41</v>
      </c>
      <c r="AM9" s="17">
        <f>IF(AL9+AL10+AL11&gt;0,AL9+AL10+AL11)</f>
        <v>131</v>
      </c>
      <c r="AN9" s="9">
        <f>AL9+AL10+AL11</f>
        <v>131</v>
      </c>
      <c r="AO9" s="74">
        <v>1.64</v>
      </c>
      <c r="AP9" s="17">
        <f>IF(AO9+AO10+AO11&gt;0,AO9+AO10+AO11)</f>
        <v>4.459999999999999</v>
      </c>
      <c r="AQ9" s="9">
        <f>AO9+AO10+AO11</f>
        <v>4.459999999999999</v>
      </c>
      <c r="AR9" s="74"/>
      <c r="AS9" s="17" t="b">
        <f>IF(AR9+AR10+AR11&gt;0,AR9+AR10+AR11)</f>
        <v>0</v>
      </c>
      <c r="AT9" s="9">
        <f>AR9+AR10+AR11</f>
        <v>0</v>
      </c>
      <c r="AU9" s="78"/>
      <c r="AV9" s="17" t="b">
        <f>IF(AU9+AU10+AU11&gt;0,AU9+AU10+AU11)</f>
        <v>0</v>
      </c>
      <c r="AW9" s="9">
        <f>AU9+AU10+AU11</f>
        <v>0</v>
      </c>
      <c r="AX9" s="74">
        <v>10</v>
      </c>
      <c r="AY9" s="17">
        <f>IF(AX9+AX10+AX11&gt;0,AX9+AX10+AX11)</f>
        <v>22</v>
      </c>
      <c r="AZ9" s="9">
        <f>AX9+AX10+AX11</f>
        <v>22</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0"/>
      <c r="D10" s="470"/>
      <c r="E10" s="28"/>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8"/>
      <c r="AG10" s="28"/>
      <c r="AH10" s="7">
        <v>2</v>
      </c>
      <c r="AI10" s="72">
        <v>3.5</v>
      </c>
      <c r="AJ10" s="11"/>
      <c r="AK10" s="12">
        <f>IF(AJ9=FALSE,0,RANK(AJ9,AJ$6:AJ$53,))</f>
        <v>1</v>
      </c>
      <c r="AL10" s="76">
        <v>47</v>
      </c>
      <c r="AM10" s="11"/>
      <c r="AN10" s="12">
        <f>IF(AM9=FALSE,0,RANK(AM9,AM$6:AM$53,))</f>
        <v>1</v>
      </c>
      <c r="AO10" s="72">
        <v>1.42</v>
      </c>
      <c r="AP10" s="11"/>
      <c r="AQ10" s="12">
        <f>IF(AP9=FALSE,0,RANK(AP9,AP$6:AP$53,))</f>
        <v>1</v>
      </c>
      <c r="AR10" s="72"/>
      <c r="AS10" s="11"/>
      <c r="AT10" s="12">
        <f>IF(AS9=FALSE,0,RANK(AS9,AS$6:AS$53,))</f>
        <v>0</v>
      </c>
      <c r="AU10" s="76"/>
      <c r="AV10" s="11"/>
      <c r="AW10" s="12">
        <f>IF(AV9=FALSE,0,RANK(AV9,AV$6:AV$53,))</f>
        <v>0</v>
      </c>
      <c r="AX10" s="72">
        <v>6</v>
      </c>
      <c r="AY10" s="11"/>
      <c r="AZ10" s="12">
        <f>IF(AY9=FALSE,0,RANK(AY9,AY$6:AY$53,))</f>
        <v>2</v>
      </c>
      <c r="BA10" s="72"/>
      <c r="BB10" s="11"/>
      <c r="BC10" s="12">
        <f>IF(BB9=FALSE,0,RANK(BB9,BB$6:BB$53,))</f>
        <v>0</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1"/>
      <c r="D11" s="471"/>
      <c r="E11" s="29"/>
      <c r="F11" s="456"/>
      <c r="G11" s="13"/>
      <c r="H11" s="14">
        <f>IF(H9=0,0,(LOOKUP(H9,'TEAM NAMES &amp; EVENTS'!$L$12:$L$27,'TEAM NAMES &amp; EVENTS'!$M$12:$M$27)))</f>
        <v>26</v>
      </c>
      <c r="I11" s="456"/>
      <c r="J11" s="13"/>
      <c r="K11" s="14">
        <f>IF(K9=0,0,(LOOKUP(K9,'TEAM NAMES &amp; EVENTS'!$L$12:$L$27,'TEAM NAMES &amp; EVENTS'!$M$12:$M$27)))</f>
        <v>24</v>
      </c>
      <c r="L11" s="456"/>
      <c r="M11" s="13"/>
      <c r="N11" s="14">
        <f>IF(N9=0,0,(LOOKUP(N9,'TEAM NAMES &amp; EVENTS'!$L$12:$L$27,'TEAM NAMES &amp; EVENTS'!$M$12:$M$27)))</f>
        <v>24</v>
      </c>
      <c r="O11" s="456"/>
      <c r="P11" s="13"/>
      <c r="Q11" s="14">
        <f>IF(Q9=0,0,(LOOKUP(Q9,'TEAM NAMES &amp; EVENTS'!$L$12:$L$27,'TEAM NAMES &amp; EVENTS'!$M$12:$M$27)))</f>
        <v>0</v>
      </c>
      <c r="R11" s="456"/>
      <c r="S11" s="13"/>
      <c r="T11" s="14">
        <f>IF(T9=0,0,(LOOKUP(T9,'TEAM NAMES &amp; EVENTS'!$L$12:$L$27,'TEAM NAMES &amp; EVENTS'!$M$12:$M$27)))</f>
        <v>0</v>
      </c>
      <c r="U11" s="456"/>
      <c r="V11" s="13"/>
      <c r="W11" s="14">
        <f>IF(W9=0,0,(LOOKUP(W9,'TEAM NAMES &amp; EVENTS'!$L$12:$L$27,'TEAM NAMES &amp; EVENTS'!$M$12:$M$27)))</f>
        <v>24</v>
      </c>
      <c r="X11" s="456"/>
      <c r="Y11" s="13"/>
      <c r="Z11" s="14">
        <f>IF(Z9=0,0,(LOOKUP(Z9,'TEAM NAMES &amp; EVENTS'!$L$12:$L$27,'TEAM NAMES &amp; EVENTS'!$M$12:$M$27)))</f>
        <v>24</v>
      </c>
      <c r="AA11" s="456"/>
      <c r="AB11" s="13"/>
      <c r="AC11" s="14">
        <f>IF(AC9=0,0,(LOOKUP(AC9,'TEAM NAMES &amp; EVENTS'!$L$12:$L$27,'TEAM NAMES &amp; EVENTS'!$M$12:$M$27)))</f>
        <v>0</v>
      </c>
      <c r="AD11" s="6"/>
      <c r="AE11" s="461"/>
      <c r="AF11" s="469"/>
      <c r="AG11" s="29"/>
      <c r="AH11" s="7">
        <v>3</v>
      </c>
      <c r="AI11" s="73">
        <v>4.75</v>
      </c>
      <c r="AJ11" s="15"/>
      <c r="AK11" s="16">
        <f>IF(AK10=0,0,(LOOKUP(AK10,'TEAM NAMES &amp; EVENTS'!$L$12:$L$27,'TEAM NAMES &amp; EVENTS'!$M$12:$M$27)))</f>
        <v>26</v>
      </c>
      <c r="AL11" s="77">
        <v>43</v>
      </c>
      <c r="AM11" s="15"/>
      <c r="AN11" s="16">
        <f>IF(AN10=0,0,(LOOKUP(AN10,'TEAM NAMES &amp; EVENTS'!$L$12:$L$27,'TEAM NAMES &amp; EVENTS'!$M$12:$M$27)))</f>
        <v>26</v>
      </c>
      <c r="AO11" s="73">
        <v>1.4</v>
      </c>
      <c r="AP11" s="15"/>
      <c r="AQ11" s="16">
        <f>IF(AQ10=0,0,(LOOKUP(AQ10,'TEAM NAMES &amp; EVENTS'!$L$12:$L$27,'TEAM NAMES &amp; EVENTS'!$M$12:$M$27)))</f>
        <v>26</v>
      </c>
      <c r="AR11" s="73"/>
      <c r="AS11" s="15"/>
      <c r="AT11" s="16">
        <f>IF(AT10=0,0,(LOOKUP(AT10,'TEAM NAMES &amp; EVENTS'!$L$12:$L$27,'TEAM NAMES &amp; EVENTS'!$M$12:$M$27)))</f>
        <v>0</v>
      </c>
      <c r="AU11" s="77"/>
      <c r="AV11" s="15"/>
      <c r="AW11" s="16">
        <f>IF(AW10=0,0,(LOOKUP(AW10,'TEAM NAMES &amp; EVENTS'!$L$12:$L$27,'TEAM NAMES &amp; EVENTS'!$M$12:$M$27)))</f>
        <v>0</v>
      </c>
      <c r="AX11" s="73">
        <v>6</v>
      </c>
      <c r="AY11" s="15"/>
      <c r="AZ11" s="16">
        <f>IF(AZ10=0,0,(LOOKUP(AZ10,'TEAM NAMES &amp; EVENTS'!$L$12:$L$27,'TEAM NAMES &amp; EVENTS'!$M$12:$M$27)))</f>
        <v>24</v>
      </c>
      <c r="BA11" s="73"/>
      <c r="BB11" s="15"/>
      <c r="BC11" s="16">
        <f>IF(BC10=0,0,(LOOKUP(BC10,'TEAM NAMES &amp; EVENTS'!$L$12:$L$27,'TEAM NAMES &amp; EVENTS'!$M$12:$M$27)))</f>
        <v>0</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59" t="str">
        <f>LOOKUP("School C",'TEAM NAMES &amp; EVENTS'!B12:B35,'TEAM NAMES &amp; EVENTS'!F12:F27)</f>
        <v>C </v>
      </c>
      <c r="D12" s="465" t="str">
        <f>LOOKUP("School C",'TEAM NAMES &amp; EVENTS'!$B$12:$B$35,'TEAM NAMES &amp; EVENTS'!$E$12:$E$27)</f>
        <v>Hyde Park</v>
      </c>
      <c r="E12" s="28"/>
      <c r="F12" s="455">
        <v>119.1</v>
      </c>
      <c r="G12" s="10">
        <f>IF(F12&gt;0,F12)</f>
        <v>119.1</v>
      </c>
      <c r="H12" s="457">
        <f>IF(G12=FALSE,0,RANK(G12,G$6:G$53,1))</f>
        <v>6</v>
      </c>
      <c r="I12" s="455">
        <v>45.3</v>
      </c>
      <c r="J12" s="10">
        <f>IF(I12&gt;0,I12)</f>
        <v>45.3</v>
      </c>
      <c r="K12" s="457">
        <f>IF(J12=FALSE,0,RANK(J12,J$6:J$53,1))</f>
        <v>8</v>
      </c>
      <c r="L12" s="455">
        <v>77.2</v>
      </c>
      <c r="M12" s="10">
        <f>IF(L12&gt;0,L12)</f>
        <v>77.2</v>
      </c>
      <c r="N12" s="457">
        <f>IF(M12=FALSE,0,RANK(M12,M$6:M$53,1))</f>
        <v>7</v>
      </c>
      <c r="O12" s="455"/>
      <c r="P12" s="10" t="b">
        <f>IF(O12&gt;0,O12)</f>
        <v>0</v>
      </c>
      <c r="Q12" s="457">
        <f>IF(P12=FALSE,0,RANK(P12,P$6:P$53,1))</f>
        <v>0</v>
      </c>
      <c r="R12" s="455"/>
      <c r="S12" s="10" t="b">
        <f>IF(R12&gt;0,R12)</f>
        <v>0</v>
      </c>
      <c r="T12" s="457">
        <f>IF(S12=FALSE,0,RANK(S12,S$6:S$53,1))</f>
        <v>0</v>
      </c>
      <c r="U12" s="455">
        <v>73.5</v>
      </c>
      <c r="V12" s="10">
        <f>IF(U12&gt;0,U12)</f>
        <v>73.5</v>
      </c>
      <c r="W12" s="457">
        <f>IF(V12=FALSE,0,RANK(V12,V$6:V$53,1))</f>
        <v>6</v>
      </c>
      <c r="X12" s="455">
        <v>70.9</v>
      </c>
      <c r="Y12" s="10">
        <f>IF(X12&gt;0,X12)</f>
        <v>70.9</v>
      </c>
      <c r="Z12" s="457">
        <f>IF(Y12=FALSE,0,RANK(Y12,Y$6:Y$53,1))</f>
        <v>5</v>
      </c>
      <c r="AA12" s="455"/>
      <c r="AB12" s="10" t="b">
        <f>IF(AA12&gt;0,AA12)</f>
        <v>0</v>
      </c>
      <c r="AC12" s="457">
        <f>IF(AB12=FALSE,0,RANK(AB12,AB$6:AB$53,1))</f>
        <v>0</v>
      </c>
      <c r="AD12" s="6"/>
      <c r="AE12" s="459" t="str">
        <f>LOOKUP("School C",'TEAM NAMES &amp; EVENTS'!B12:B35,'TEAM NAMES &amp; EVENTS'!F12:F27)</f>
        <v>C </v>
      </c>
      <c r="AF12" s="462" t="str">
        <f>LOOKUP("School C",'TEAM NAMES &amp; EVENTS'!$B$12:$B$35,'TEAM NAMES &amp; EVENTS'!$E$12:$E$27)</f>
        <v>Hyde Park</v>
      </c>
      <c r="AG12" s="28"/>
      <c r="AH12" s="7">
        <v>1</v>
      </c>
      <c r="AI12" s="74">
        <v>4</v>
      </c>
      <c r="AJ12" s="17">
        <f>IF(AI12+AI13+AI14&gt;0,AI12+AI13+AI14)</f>
        <v>10.5</v>
      </c>
      <c r="AK12" s="9">
        <f>AI12+AI13+AI14</f>
        <v>10.5</v>
      </c>
      <c r="AL12" s="78">
        <v>24</v>
      </c>
      <c r="AM12" s="17">
        <f>IF(AL12+AL13+AL14&gt;0,AL12+AL13+AL14)</f>
        <v>78</v>
      </c>
      <c r="AN12" s="9">
        <f>AL12+AL13+AL14</f>
        <v>78</v>
      </c>
      <c r="AO12" s="74">
        <v>1.4</v>
      </c>
      <c r="AP12" s="17">
        <f>IF(AO12+AO13+AO14&gt;0,AO12+AO13+AO14)</f>
        <v>4.42</v>
      </c>
      <c r="AQ12" s="9">
        <f>AO12+AO13+AO14</f>
        <v>4.42</v>
      </c>
      <c r="AR12" s="74"/>
      <c r="AS12" s="17" t="b">
        <f>IF(AR12+AR13+AR14&gt;0,AR12+AR13+AR14)</f>
        <v>0</v>
      </c>
      <c r="AT12" s="9">
        <f>AR12+AR13+AR14</f>
        <v>0</v>
      </c>
      <c r="AU12" s="78"/>
      <c r="AV12" s="17" t="b">
        <f>IF(AU12+AU13+AU14&gt;0,AU12+AU13+AU14)</f>
        <v>0</v>
      </c>
      <c r="AW12" s="9">
        <f>AU12+AU13+AU14</f>
        <v>0</v>
      </c>
      <c r="AX12" s="74">
        <v>5</v>
      </c>
      <c r="AY12" s="17">
        <f>IF(AX12+AX13+AX14&gt;0,AX12+AX13+AX14)</f>
        <v>14</v>
      </c>
      <c r="AZ12" s="9">
        <f>AX12+AX13+AX14</f>
        <v>14</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0"/>
      <c r="D13" s="466"/>
      <c r="E13" s="28"/>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28"/>
      <c r="AH13" s="7">
        <v>2</v>
      </c>
      <c r="AI13" s="72">
        <v>3</v>
      </c>
      <c r="AJ13" s="11"/>
      <c r="AK13" s="12">
        <f>IF(AJ12=FALSE,0,RANK(AJ12,AJ$6:AJ$53,))</f>
        <v>6</v>
      </c>
      <c r="AL13" s="76">
        <v>34</v>
      </c>
      <c r="AM13" s="11"/>
      <c r="AN13" s="12">
        <f>IF(AM12=FALSE,0,RANK(AM12,AM$6:AM$53,))</f>
        <v>6</v>
      </c>
      <c r="AO13" s="72">
        <v>1.52</v>
      </c>
      <c r="AP13" s="11"/>
      <c r="AQ13" s="12">
        <f>IF(AP12=FALSE,0,RANK(AP12,AP$6:AP$53,))</f>
        <v>2</v>
      </c>
      <c r="AR13" s="72"/>
      <c r="AS13" s="11"/>
      <c r="AT13" s="12">
        <f>IF(AS12=FALSE,0,RANK(AS12,AS$6:AS$53,))</f>
        <v>0</v>
      </c>
      <c r="AU13" s="76"/>
      <c r="AV13" s="11"/>
      <c r="AW13" s="12">
        <f>IF(AV12=FALSE,0,RANK(AV12,AV$6:AV$53,))</f>
        <v>0</v>
      </c>
      <c r="AX13" s="72">
        <v>5</v>
      </c>
      <c r="AY13" s="11"/>
      <c r="AZ13" s="12">
        <f>IF(AY12=FALSE,0,RANK(AY12,AY$6:AY$53,))</f>
        <v>8</v>
      </c>
      <c r="BA13" s="72"/>
      <c r="BB13" s="11"/>
      <c r="BC13" s="12">
        <f>IF(BB12=FALSE,0,RANK(BB12,BB$6:BB$53,))</f>
        <v>0</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1"/>
      <c r="D14" s="467"/>
      <c r="E14" s="29"/>
      <c r="F14" s="456"/>
      <c r="G14" s="13"/>
      <c r="H14" s="14">
        <f>IF(H12=0,0,(LOOKUP(H12,'TEAM NAMES &amp; EVENTS'!$L$12:$L$27,'TEAM NAMES &amp; EVENTS'!$M$12:$M$27)))</f>
        <v>16</v>
      </c>
      <c r="I14" s="456"/>
      <c r="J14" s="13"/>
      <c r="K14" s="14">
        <f>IF(K12=0,0,(LOOKUP(K12,'TEAM NAMES &amp; EVENTS'!$L$12:$L$27,'TEAM NAMES &amp; EVENTS'!$M$12:$M$27)))</f>
        <v>12</v>
      </c>
      <c r="L14" s="456"/>
      <c r="M14" s="13"/>
      <c r="N14" s="14">
        <f>IF(N12=0,0,(LOOKUP(N12,'TEAM NAMES &amp; EVENTS'!$L$12:$L$27,'TEAM NAMES &amp; EVENTS'!$M$12:$M$27)))</f>
        <v>14</v>
      </c>
      <c r="O14" s="456"/>
      <c r="P14" s="13"/>
      <c r="Q14" s="14">
        <f>IF(Q12=0,0,(LOOKUP(Q12,'TEAM NAMES &amp; EVENTS'!$L$12:$L$27,'TEAM NAMES &amp; EVENTS'!$M$12:$M$27)))</f>
        <v>0</v>
      </c>
      <c r="R14" s="456"/>
      <c r="S14" s="13"/>
      <c r="T14" s="14">
        <f>IF(T12=0,0,(LOOKUP(T12,'TEAM NAMES &amp; EVENTS'!$L$12:$L$27,'TEAM NAMES &amp; EVENTS'!$M$12:$M$27)))</f>
        <v>0</v>
      </c>
      <c r="U14" s="456"/>
      <c r="V14" s="13"/>
      <c r="W14" s="14">
        <f>IF(W12=0,0,(LOOKUP(W12,'TEAM NAMES &amp; EVENTS'!$L$12:$L$27,'TEAM NAMES &amp; EVENTS'!$M$12:$M$27)))</f>
        <v>16</v>
      </c>
      <c r="X14" s="456"/>
      <c r="Y14" s="13"/>
      <c r="Z14" s="14">
        <f>IF(Z12=0,0,(LOOKUP(Z12,'TEAM NAMES &amp; EVENTS'!$L$12:$L$27,'TEAM NAMES &amp; EVENTS'!$M$12:$M$27)))</f>
        <v>18</v>
      </c>
      <c r="AA14" s="456"/>
      <c r="AB14" s="13"/>
      <c r="AC14" s="14">
        <f>IF(AC12=0,0,(LOOKUP(AC12,'TEAM NAMES &amp; EVENTS'!$L$12:$L$27,'TEAM NAMES &amp; EVENTS'!$M$12:$M$27)))</f>
        <v>0</v>
      </c>
      <c r="AD14" s="6"/>
      <c r="AE14" s="461"/>
      <c r="AF14" s="464"/>
      <c r="AG14" s="29"/>
      <c r="AH14" s="7">
        <v>3</v>
      </c>
      <c r="AI14" s="73">
        <v>3.5</v>
      </c>
      <c r="AJ14" s="15"/>
      <c r="AK14" s="16">
        <f>IF(AK13=0,0,(LOOKUP(AK13,'TEAM NAMES &amp; EVENTS'!$L$12:$L$27,'TEAM NAMES &amp; EVENTS'!$M$12:$M$27)))</f>
        <v>16</v>
      </c>
      <c r="AL14" s="77">
        <v>20</v>
      </c>
      <c r="AM14" s="15"/>
      <c r="AN14" s="16">
        <f>IF(AN13=0,0,(LOOKUP(AN13,'TEAM NAMES &amp; EVENTS'!$L$12:$L$27,'TEAM NAMES &amp; EVENTS'!$M$12:$M$27)))</f>
        <v>16</v>
      </c>
      <c r="AO14" s="73">
        <v>1.5</v>
      </c>
      <c r="AP14" s="15"/>
      <c r="AQ14" s="16">
        <f>IF(AQ13=0,0,(LOOKUP(AQ13,'TEAM NAMES &amp; EVENTS'!$L$12:$L$27,'TEAM NAMES &amp; EVENTS'!$M$12:$M$27)))</f>
        <v>24</v>
      </c>
      <c r="AR14" s="73"/>
      <c r="AS14" s="15"/>
      <c r="AT14" s="16">
        <f>IF(AT13=0,0,(LOOKUP(AT13,'TEAM NAMES &amp; EVENTS'!$L$12:$L$27,'TEAM NAMES &amp; EVENTS'!$M$12:$M$27)))</f>
        <v>0</v>
      </c>
      <c r="AU14" s="77"/>
      <c r="AV14" s="15"/>
      <c r="AW14" s="16">
        <f>IF(AW13=0,0,(LOOKUP(AW13,'TEAM NAMES &amp; EVENTS'!$L$12:$L$27,'TEAM NAMES &amp; EVENTS'!$M$12:$M$27)))</f>
        <v>0</v>
      </c>
      <c r="AX14" s="73">
        <v>4</v>
      </c>
      <c r="AY14" s="15"/>
      <c r="AZ14" s="16">
        <f>IF(AZ13=0,0,(LOOKUP(AZ13,'TEAM NAMES &amp; EVENTS'!$L$12:$L$27,'TEAM NAMES &amp; EVENTS'!$M$12:$M$27)))</f>
        <v>12</v>
      </c>
      <c r="BA14" s="73"/>
      <c r="BB14" s="15"/>
      <c r="BC14" s="16">
        <f>IF(BC13=0,0,(LOOKUP(BC13,'TEAM NAMES &amp; EVENTS'!$L$12:$L$27,'TEAM NAMES &amp; EVENTS'!$M$12:$M$27)))</f>
        <v>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59" t="str">
        <f>LOOKUP("School D",'TEAM NAMES &amp; EVENTS'!B12:B35,'TEAM NAMES &amp; EVENTS'!F12:F27)</f>
        <v>D</v>
      </c>
      <c r="D15" s="470">
        <f>LOOKUP("School D",'TEAM NAMES &amp; EVENTS'!$B$12:$B$35,'TEAM NAMES &amp; EVENTS'!$E$12:$E$27)</f>
        <v>0</v>
      </c>
      <c r="E15" s="28"/>
      <c r="F15" s="455"/>
      <c r="G15" s="10" t="b">
        <f>IF(F15&gt;0,F15)</f>
        <v>0</v>
      </c>
      <c r="H15" s="457">
        <f>IF(G15=FALSE,0,RANK(G15,G$6:G$53,1))</f>
        <v>0</v>
      </c>
      <c r="I15" s="455"/>
      <c r="J15" s="10" t="b">
        <f>IF(I15&gt;0,I15)</f>
        <v>0</v>
      </c>
      <c r="K15" s="457">
        <f>IF(J15=FALSE,0,RANK(J15,J$6:J$53,1))</f>
        <v>0</v>
      </c>
      <c r="L15" s="455"/>
      <c r="M15" s="10" t="b">
        <f>IF(L15&gt;0,L15)</f>
        <v>0</v>
      </c>
      <c r="N15" s="457">
        <f>IF(M15=FALSE,0,RANK(M15,M$6:M$53,1))</f>
        <v>0</v>
      </c>
      <c r="O15" s="455"/>
      <c r="P15" s="10" t="b">
        <f>IF(O15&gt;0,O15)</f>
        <v>0</v>
      </c>
      <c r="Q15" s="457">
        <f>IF(P15=FALSE,0,RANK(P15,P$6:P$53,1))</f>
        <v>0</v>
      </c>
      <c r="R15" s="455"/>
      <c r="S15" s="10" t="b">
        <f>IF(R15&gt;0,R15)</f>
        <v>0</v>
      </c>
      <c r="T15" s="457">
        <f>IF(S15=FALSE,0,RANK(S15,S$6:S$53,1))</f>
        <v>0</v>
      </c>
      <c r="U15" s="455"/>
      <c r="V15" s="10" t="b">
        <f>IF(U15&gt;0,U15)</f>
        <v>0</v>
      </c>
      <c r="W15" s="457">
        <f>IF(V15=FALSE,0,RANK(V15,V$6:V$53,1))</f>
        <v>0</v>
      </c>
      <c r="X15" s="455"/>
      <c r="Y15" s="10" t="b">
        <f>IF(X15&gt;0,X15)</f>
        <v>0</v>
      </c>
      <c r="Z15" s="457">
        <f>IF(Y15=FALSE,0,RANK(Y15,Y$6:Y$53,1))</f>
        <v>0</v>
      </c>
      <c r="AA15" s="455"/>
      <c r="AB15" s="10" t="b">
        <f>IF(AA15&gt;0,AA15)</f>
        <v>0</v>
      </c>
      <c r="AC15" s="457">
        <f>IF(AB15=FALSE,0,RANK(AB15,AB$6:AB$53,1))</f>
        <v>0</v>
      </c>
      <c r="AD15" s="6"/>
      <c r="AE15" s="459" t="str">
        <f>LOOKUP("School D",'TEAM NAMES &amp; EVENTS'!B12:B35,'TEAM NAMES &amp; EVENTS'!F12:F27)</f>
        <v>D</v>
      </c>
      <c r="AF15" s="468">
        <f>LOOKUP("School D",'TEAM NAMES &amp; EVENTS'!$B$12:$B$35,'TEAM NAMES &amp; EVENTS'!$E$12:$E$27)</f>
        <v>0</v>
      </c>
      <c r="AG15" s="28"/>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0"/>
      <c r="D16" s="470"/>
      <c r="E16" s="28"/>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8"/>
      <c r="AG16" s="28"/>
      <c r="AH16" s="7">
        <v>2</v>
      </c>
      <c r="AI16" s="72"/>
      <c r="AJ16" s="11"/>
      <c r="AK16" s="12">
        <f>IF(AJ15=FALSE,0,RANK(AJ15,AJ$6:AJ$53,))</f>
        <v>0</v>
      </c>
      <c r="AL16" s="76"/>
      <c r="AM16" s="11"/>
      <c r="AN16" s="12">
        <f>IF(AM15=FALSE,0,RANK(AM15,AM$6:AM$53,))</f>
        <v>0</v>
      </c>
      <c r="AO16" s="72"/>
      <c r="AP16" s="11"/>
      <c r="AQ16" s="12">
        <f>IF(AP15=FALSE,0,RANK(AP15,AP$6:AP$53,))</f>
        <v>0</v>
      </c>
      <c r="AR16" s="72"/>
      <c r="AS16" s="11"/>
      <c r="AT16" s="12">
        <f>IF(AS15=FALSE,0,RANK(AS15,AS$6:AS$53,))</f>
        <v>0</v>
      </c>
      <c r="AU16" s="76"/>
      <c r="AV16" s="11"/>
      <c r="AW16" s="12">
        <f>IF(AV15=FALSE,0,RANK(AV15,AV$6:AV$53,))</f>
        <v>0</v>
      </c>
      <c r="AX16" s="72"/>
      <c r="AY16" s="11"/>
      <c r="AZ16" s="12">
        <f>IF(AY15=FALSE,0,RANK(AY15,AY$6:AY$53,))</f>
        <v>0</v>
      </c>
      <c r="BA16" s="72"/>
      <c r="BB16" s="11"/>
      <c r="BC16" s="12">
        <f>IF(BB15=FALSE,0,RANK(BB15,BB$6:BB$53,))</f>
        <v>0</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1"/>
      <c r="D17" s="471"/>
      <c r="E17" s="29"/>
      <c r="F17" s="456"/>
      <c r="G17" s="13"/>
      <c r="H17" s="14">
        <f>IF(H15=0,0,(LOOKUP(H15,'TEAM NAMES &amp; EVENTS'!$L$12:$L$27,'TEAM NAMES &amp; EVENTS'!$M$12:$M$27)))</f>
        <v>0</v>
      </c>
      <c r="I17" s="456"/>
      <c r="J17" s="13"/>
      <c r="K17" s="14">
        <f>IF(K15=0,0,(LOOKUP(K15,'TEAM NAMES &amp; EVENTS'!$L$12:$L$27,'TEAM NAMES &amp; EVENTS'!$M$12:$M$27)))</f>
        <v>0</v>
      </c>
      <c r="L17" s="456"/>
      <c r="M17" s="13"/>
      <c r="N17" s="14">
        <f>IF(N15=0,0,(LOOKUP(N15,'TEAM NAMES &amp; EVENTS'!$L$12:$L$27,'TEAM NAMES &amp; EVENTS'!$M$12:$M$27)))</f>
        <v>0</v>
      </c>
      <c r="O17" s="456"/>
      <c r="P17" s="13"/>
      <c r="Q17" s="14">
        <f>IF(Q15=0,0,(LOOKUP(Q15,'TEAM NAMES &amp; EVENTS'!$L$12:$L$27,'TEAM NAMES &amp; EVENTS'!$M$12:$M$27)))</f>
        <v>0</v>
      </c>
      <c r="R17" s="456"/>
      <c r="S17" s="13"/>
      <c r="T17" s="14">
        <f>IF(T15=0,0,(LOOKUP(T15,'TEAM NAMES &amp; EVENTS'!$L$12:$L$27,'TEAM NAMES &amp; EVENTS'!$M$12:$M$27)))</f>
        <v>0</v>
      </c>
      <c r="U17" s="456"/>
      <c r="V17" s="13"/>
      <c r="W17" s="14">
        <f>IF(W15=0,0,(LOOKUP(W15,'TEAM NAMES &amp; EVENTS'!$L$12:$L$27,'TEAM NAMES &amp; EVENTS'!$M$12:$M$27)))</f>
        <v>0</v>
      </c>
      <c r="X17" s="456"/>
      <c r="Y17" s="13"/>
      <c r="Z17" s="14">
        <f>IF(Z15=0,0,(LOOKUP(Z15,'TEAM NAMES &amp; EVENTS'!$L$12:$L$27,'TEAM NAMES &amp; EVENTS'!$M$12:$M$27)))</f>
        <v>0</v>
      </c>
      <c r="AA17" s="456"/>
      <c r="AB17" s="13"/>
      <c r="AC17" s="14">
        <f>IF(AC15=0,0,(LOOKUP(AC15,'TEAM NAMES &amp; EVENTS'!$L$12:$L$27,'TEAM NAMES &amp; EVENTS'!$M$12:$M$27)))</f>
        <v>0</v>
      </c>
      <c r="AD17" s="6"/>
      <c r="AE17" s="461"/>
      <c r="AF17" s="469"/>
      <c r="AG17" s="29"/>
      <c r="AH17" s="7">
        <v>3</v>
      </c>
      <c r="AI17" s="73"/>
      <c r="AJ17" s="15"/>
      <c r="AK17" s="16">
        <f>IF(AK16=0,0,(LOOKUP(AK16,'TEAM NAMES &amp; EVENTS'!$L$12:$L$27,'TEAM NAMES &amp; EVENTS'!$M$12:$M$27)))</f>
        <v>0</v>
      </c>
      <c r="AL17" s="77"/>
      <c r="AM17" s="15"/>
      <c r="AN17" s="16">
        <f>IF(AN16=0,0,(LOOKUP(AN16,'TEAM NAMES &amp; EVENTS'!$L$12:$L$27,'TEAM NAMES &amp; EVENTS'!$M$12:$M$27)))</f>
        <v>0</v>
      </c>
      <c r="AO17" s="73"/>
      <c r="AP17" s="15"/>
      <c r="AQ17" s="16">
        <f>IF(AQ16=0,0,(LOOKUP(AQ16,'TEAM NAMES &amp; EVENTS'!$L$12:$L$27,'TEAM NAMES &amp; EVENTS'!$M$12:$M$27)))</f>
        <v>0</v>
      </c>
      <c r="AR17" s="73"/>
      <c r="AS17" s="15"/>
      <c r="AT17" s="16">
        <f>IF(AT16=0,0,(LOOKUP(AT16,'TEAM NAMES &amp; EVENTS'!$L$12:$L$27,'TEAM NAMES &amp; EVENTS'!$M$12:$M$27)))</f>
        <v>0</v>
      </c>
      <c r="AU17" s="77"/>
      <c r="AV17" s="15"/>
      <c r="AW17" s="16">
        <f>IF(AW16=0,0,(LOOKUP(AW16,'TEAM NAMES &amp; EVENTS'!$L$12:$L$27,'TEAM NAMES &amp; EVENTS'!$M$12:$M$27)))</f>
        <v>0</v>
      </c>
      <c r="AX17" s="73"/>
      <c r="AY17" s="15"/>
      <c r="AZ17" s="16">
        <f>IF(AZ16=0,0,(LOOKUP(AZ16,'TEAM NAMES &amp; EVENTS'!$L$12:$L$27,'TEAM NAMES &amp; EVENTS'!$M$12:$M$27)))</f>
        <v>0</v>
      </c>
      <c r="BA17" s="73"/>
      <c r="BB17" s="15"/>
      <c r="BC17" s="16">
        <f>IF(BC16=0,0,(LOOKUP(BC16,'TEAM NAMES &amp; EVENTS'!$L$12:$L$27,'TEAM NAMES &amp; EVENTS'!$M$12:$M$27)))</f>
        <v>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59" t="str">
        <f>LOOKUP("School E",'TEAM NAMES &amp; EVENTS'!B12:B35,'TEAM NAMES &amp; EVENTS'!F12:F27)</f>
        <v>E </v>
      </c>
      <c r="D18" s="465" t="str">
        <f>LOOKUP("School E",'TEAM NAMES &amp; EVENTS'!$B$12:$B$35,'TEAM NAMES &amp; EVENTS'!$E$12:$E$27)</f>
        <v>Austin Farm</v>
      </c>
      <c r="E18" s="30"/>
      <c r="F18" s="455">
        <v>118.8</v>
      </c>
      <c r="G18" s="10">
        <f>IF(F18&gt;0,F18)</f>
        <v>118.8</v>
      </c>
      <c r="H18" s="457">
        <f>IF(G18=FALSE,0,RANK(G18,G$6:G$53,1))</f>
        <v>5</v>
      </c>
      <c r="I18" s="455">
        <v>36.2</v>
      </c>
      <c r="J18" s="10">
        <f>IF(I18&gt;0,I18)</f>
        <v>36.2</v>
      </c>
      <c r="K18" s="457">
        <f>IF(J18=FALSE,0,RANK(J18,J$6:J$53,1))</f>
        <v>5</v>
      </c>
      <c r="L18" s="455">
        <v>71.8</v>
      </c>
      <c r="M18" s="10">
        <f>IF(L18&gt;0,L18)</f>
        <v>71.8</v>
      </c>
      <c r="N18" s="457">
        <f>IF(M18=FALSE,0,RANK(M18,M$6:M$53,1))</f>
        <v>6</v>
      </c>
      <c r="O18" s="455"/>
      <c r="P18" s="10" t="b">
        <f>IF(O18&gt;0,O18)</f>
        <v>0</v>
      </c>
      <c r="Q18" s="457">
        <f>IF(P18=FALSE,0,RANK(P18,P$6:P$53,1))</f>
        <v>0</v>
      </c>
      <c r="R18" s="455"/>
      <c r="S18" s="10" t="b">
        <f>IF(R18&gt;0,R18)</f>
        <v>0</v>
      </c>
      <c r="T18" s="457">
        <f>IF(S18=FALSE,0,RANK(S18,S$6:S$53,1))</f>
        <v>0</v>
      </c>
      <c r="U18" s="455">
        <v>72.4</v>
      </c>
      <c r="V18" s="10">
        <f>IF(U18&gt;0,U18)</f>
        <v>72.4</v>
      </c>
      <c r="W18" s="457">
        <f>IF(V18=FALSE,0,RANK(V18,V$6:V$53,1))</f>
        <v>5</v>
      </c>
      <c r="X18" s="455">
        <v>73.7</v>
      </c>
      <c r="Y18" s="10">
        <f>IF(X18&gt;0,X18)</f>
        <v>73.7</v>
      </c>
      <c r="Z18" s="457">
        <f>IF(Y18=FALSE,0,RANK(Y18,Y$6:Y$53,1))</f>
        <v>6</v>
      </c>
      <c r="AA18" s="455"/>
      <c r="AB18" s="10" t="b">
        <f>IF(AA18&gt;0,AA18)</f>
        <v>0</v>
      </c>
      <c r="AC18" s="457">
        <f>IF(AB18=FALSE,0,RANK(AB18,AB$6:AB$53,1))</f>
        <v>0</v>
      </c>
      <c r="AD18" s="6"/>
      <c r="AE18" s="459" t="str">
        <f>LOOKUP("School E",'TEAM NAMES &amp; EVENTS'!B12:B35,'TEAM NAMES &amp; EVENTS'!F12:F27)</f>
        <v>E </v>
      </c>
      <c r="AF18" s="462" t="str">
        <f>LOOKUP("School E",'TEAM NAMES &amp; EVENTS'!$B$12:$B$35,'TEAM NAMES &amp; EVENTS'!$E$12:$E$27)</f>
        <v>Austin Farm</v>
      </c>
      <c r="AG18" s="30"/>
      <c r="AH18" s="7">
        <v>1</v>
      </c>
      <c r="AI18" s="74">
        <v>4</v>
      </c>
      <c r="AJ18" s="17">
        <f>IF(AI18+AI19+AI20&gt;0,AI18+AI19+AI20)</f>
        <v>11.25</v>
      </c>
      <c r="AK18" s="9">
        <f>AI18+AI19+AI20</f>
        <v>11.25</v>
      </c>
      <c r="AL18" s="78">
        <v>29</v>
      </c>
      <c r="AM18" s="17">
        <f>IF(AL18+AL19+AL20&gt;0,AL18+AL19+AL20)</f>
        <v>90</v>
      </c>
      <c r="AN18" s="9">
        <f>AL18+AL19+AL20</f>
        <v>90</v>
      </c>
      <c r="AO18" s="74">
        <v>1.52</v>
      </c>
      <c r="AP18" s="17">
        <f>IF(AO18+AO19+AO20&gt;0,AO18+AO19+AO20)</f>
        <v>4.12</v>
      </c>
      <c r="AQ18" s="9">
        <f>AO18+AO19+AO20</f>
        <v>4.12</v>
      </c>
      <c r="AR18" s="74"/>
      <c r="AS18" s="17" t="b">
        <f>IF(AR18+AR19+AR20&gt;0,AR18+AR19+AR20)</f>
        <v>0</v>
      </c>
      <c r="AT18" s="9">
        <f>AR18+AR19+AR20</f>
        <v>0</v>
      </c>
      <c r="AU18" s="78"/>
      <c r="AV18" s="17" t="b">
        <f>IF(AU18+AU19+AU20&gt;0,AU18+AU19+AU20)</f>
        <v>0</v>
      </c>
      <c r="AW18" s="9">
        <f>AU18+AU19+AU20</f>
        <v>0</v>
      </c>
      <c r="AX18" s="74">
        <v>3</v>
      </c>
      <c r="AY18" s="17">
        <f>IF(AX18+AX19+AX20&gt;0,AX18+AX19+AX20)</f>
        <v>16.5</v>
      </c>
      <c r="AZ18" s="9">
        <f>AX18+AX19+AX20</f>
        <v>16.5</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0"/>
      <c r="D19" s="466"/>
      <c r="E19" s="30"/>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30"/>
      <c r="AH19" s="7">
        <v>2</v>
      </c>
      <c r="AI19" s="72">
        <v>3.25</v>
      </c>
      <c r="AJ19" s="11"/>
      <c r="AK19" s="12">
        <f>IF(AJ18=FALSE,0,RANK(AJ18,AJ$6:AJ$53,))</f>
        <v>2</v>
      </c>
      <c r="AL19" s="76">
        <v>23</v>
      </c>
      <c r="AM19" s="11"/>
      <c r="AN19" s="12">
        <f>IF(AM18=FALSE,0,RANK(AM18,AM$6:AM$53,))</f>
        <v>5</v>
      </c>
      <c r="AO19" s="72">
        <v>1.26</v>
      </c>
      <c r="AP19" s="11"/>
      <c r="AQ19" s="12">
        <f>IF(AP18=FALSE,0,RANK(AP18,AP$6:AP$53,))</f>
        <v>4</v>
      </c>
      <c r="AR19" s="72"/>
      <c r="AS19" s="11"/>
      <c r="AT19" s="12">
        <f>IF(AS18=FALSE,0,RANK(AS18,AS$6:AS$53,))</f>
        <v>0</v>
      </c>
      <c r="AU19" s="76"/>
      <c r="AV19" s="11"/>
      <c r="AW19" s="12">
        <f>IF(AV18=FALSE,0,RANK(AV18,AV$6:AV$53,))</f>
        <v>0</v>
      </c>
      <c r="AX19" s="72">
        <v>4</v>
      </c>
      <c r="AY19" s="11"/>
      <c r="AZ19" s="12">
        <f>IF(AY18=FALSE,0,RANK(AY18,AY$6:AY$53,))</f>
        <v>6</v>
      </c>
      <c r="BA19" s="72"/>
      <c r="BB19" s="11"/>
      <c r="BC19" s="12">
        <f>IF(BB18=FALSE,0,RANK(BB18,BB$6:BB$53,))</f>
        <v>0</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1"/>
      <c r="D20" s="467"/>
      <c r="E20" s="31"/>
      <c r="F20" s="456"/>
      <c r="G20" s="13"/>
      <c r="H20" s="14">
        <f>IF(H18=0,0,(LOOKUP(H18,'TEAM NAMES &amp; EVENTS'!$L$12:$L$27,'TEAM NAMES &amp; EVENTS'!$M$12:$M$27)))</f>
        <v>18</v>
      </c>
      <c r="I20" s="456"/>
      <c r="J20" s="13"/>
      <c r="K20" s="14">
        <f>IF(K18=0,0,(LOOKUP(K18,'TEAM NAMES &amp; EVENTS'!$L$12:$L$27,'TEAM NAMES &amp; EVENTS'!$M$12:$M$27)))</f>
        <v>18</v>
      </c>
      <c r="L20" s="456"/>
      <c r="M20" s="13"/>
      <c r="N20" s="14">
        <f>IF(N18=0,0,(LOOKUP(N18,'TEAM NAMES &amp; EVENTS'!$L$12:$L$27,'TEAM NAMES &amp; EVENTS'!$M$12:$M$27)))</f>
        <v>16</v>
      </c>
      <c r="O20" s="456"/>
      <c r="P20" s="13"/>
      <c r="Q20" s="14">
        <f>IF(Q18=0,0,(LOOKUP(Q18,'TEAM NAMES &amp; EVENTS'!$L$12:$L$27,'TEAM NAMES &amp; EVENTS'!$M$12:$M$27)))</f>
        <v>0</v>
      </c>
      <c r="R20" s="456"/>
      <c r="S20" s="13"/>
      <c r="T20" s="14">
        <f>IF(T18=0,0,(LOOKUP(T18,'TEAM NAMES &amp; EVENTS'!$L$12:$L$27,'TEAM NAMES &amp; EVENTS'!$M$12:$M$27)))</f>
        <v>0</v>
      </c>
      <c r="U20" s="456"/>
      <c r="V20" s="13"/>
      <c r="W20" s="14">
        <f>IF(W18=0,0,(LOOKUP(W18,'TEAM NAMES &amp; EVENTS'!$L$12:$L$27,'TEAM NAMES &amp; EVENTS'!$M$12:$M$27)))</f>
        <v>18</v>
      </c>
      <c r="X20" s="456"/>
      <c r="Y20" s="13"/>
      <c r="Z20" s="14">
        <f>IF(Z18=0,0,(LOOKUP(Z18,'TEAM NAMES &amp; EVENTS'!$L$12:$L$27,'TEAM NAMES &amp; EVENTS'!$M$12:$M$27)))</f>
        <v>16</v>
      </c>
      <c r="AA20" s="456"/>
      <c r="AB20" s="13"/>
      <c r="AC20" s="14">
        <f>IF(AC18=0,0,(LOOKUP(AC18,'TEAM NAMES &amp; EVENTS'!$L$12:$L$27,'TEAM NAMES &amp; EVENTS'!$M$12:$M$27)))</f>
        <v>0</v>
      </c>
      <c r="AD20" s="6"/>
      <c r="AE20" s="461"/>
      <c r="AF20" s="464"/>
      <c r="AG20" s="31"/>
      <c r="AH20" s="7">
        <v>3</v>
      </c>
      <c r="AI20" s="73">
        <v>4</v>
      </c>
      <c r="AJ20" s="15"/>
      <c r="AK20" s="16">
        <f>IF(AK19=0,0,(LOOKUP(AK19,'TEAM NAMES &amp; EVENTS'!$L$12:$L$27,'TEAM NAMES &amp; EVENTS'!$M$12:$M$27)))</f>
        <v>24</v>
      </c>
      <c r="AL20" s="77">
        <v>38</v>
      </c>
      <c r="AM20" s="15"/>
      <c r="AN20" s="16">
        <f>IF(AN19=0,0,(LOOKUP(AN19,'TEAM NAMES &amp; EVENTS'!$L$12:$L$27,'TEAM NAMES &amp; EVENTS'!$M$12:$M$27)))</f>
        <v>18</v>
      </c>
      <c r="AO20" s="73">
        <v>1.34</v>
      </c>
      <c r="AP20" s="15"/>
      <c r="AQ20" s="16">
        <f>IF(AQ19=0,0,(LOOKUP(AQ19,'TEAM NAMES &amp; EVENTS'!$L$12:$L$27,'TEAM NAMES &amp; EVENTS'!$M$12:$M$27)))</f>
        <v>20</v>
      </c>
      <c r="AR20" s="73"/>
      <c r="AS20" s="15"/>
      <c r="AT20" s="16">
        <f>IF(AT19=0,0,(LOOKUP(AT19,'TEAM NAMES &amp; EVENTS'!$L$12:$L$27,'TEAM NAMES &amp; EVENTS'!$M$12:$M$27)))</f>
        <v>0</v>
      </c>
      <c r="AU20" s="77"/>
      <c r="AV20" s="15"/>
      <c r="AW20" s="16">
        <f>IF(AW19=0,0,(LOOKUP(AW19,'TEAM NAMES &amp; EVENTS'!$L$12:$L$27,'TEAM NAMES &amp; EVENTS'!$M$12:$M$27)))</f>
        <v>0</v>
      </c>
      <c r="AX20" s="73">
        <v>9.5</v>
      </c>
      <c r="AY20" s="15"/>
      <c r="AZ20" s="16">
        <f>IF(AZ19=0,0,(LOOKUP(AZ19,'TEAM NAMES &amp; EVENTS'!$L$12:$L$27,'TEAM NAMES &amp; EVENTS'!$M$12:$M$27)))</f>
        <v>16</v>
      </c>
      <c r="BA20" s="73"/>
      <c r="BB20" s="15"/>
      <c r="BC20" s="16">
        <f>IF(BC19=0,0,(LOOKUP(BC19,'TEAM NAMES &amp; EVENTS'!$L$12:$L$27,'TEAM NAMES &amp; EVENTS'!$M$12:$M$27)))</f>
        <v>0</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0" t="str">
        <f>LOOKUP("School F",'TEAM NAMES &amp; EVENTS'!B12:B35,'TEAM NAMES &amp; EVENTS'!F12:F27)</f>
        <v>F</v>
      </c>
      <c r="D21" s="465" t="str">
        <f>LOOKUP("School F",'TEAM NAMES &amp; EVENTS'!$B$12:$B$35,'TEAM NAMES &amp; EVENTS'!$E$12:$E$27)</f>
        <v>Whitleigh</v>
      </c>
      <c r="E21" s="30"/>
      <c r="F21" s="455">
        <v>107.7</v>
      </c>
      <c r="G21" s="10">
        <f>IF(F21&gt;0,F21)</f>
        <v>107.7</v>
      </c>
      <c r="H21" s="457">
        <f>IF(G21=FALSE,0,RANK(G21,G$6:G$53,1))</f>
        <v>3</v>
      </c>
      <c r="I21" s="455">
        <v>32.4</v>
      </c>
      <c r="J21" s="10">
        <f>IF(I21&gt;0,I21)</f>
        <v>32.4</v>
      </c>
      <c r="K21" s="457">
        <f>IF(J21=FALSE,0,RANK(J21,J$6:J$53,1))</f>
        <v>1</v>
      </c>
      <c r="L21" s="455">
        <v>64.8</v>
      </c>
      <c r="M21" s="10">
        <f>IF(L21&gt;0,L21)</f>
        <v>64.8</v>
      </c>
      <c r="N21" s="457">
        <f>IF(M21=FALSE,0,RANK(M21,M$6:M$53,1))</f>
        <v>1</v>
      </c>
      <c r="O21" s="455"/>
      <c r="P21" s="10" t="b">
        <f>IF(O21&gt;0,O21)</f>
        <v>0</v>
      </c>
      <c r="Q21" s="457">
        <f>IF(P21=FALSE,0,RANK(P21,P$6:P$53,1))</f>
        <v>0</v>
      </c>
      <c r="R21" s="455"/>
      <c r="S21" s="10" t="b">
        <f>IF(R21&gt;0,R21)</f>
        <v>0</v>
      </c>
      <c r="T21" s="457">
        <f>IF(S21=FALSE,0,RANK(S21,S$6:S$53,1))</f>
        <v>0</v>
      </c>
      <c r="U21" s="455">
        <v>67.1</v>
      </c>
      <c r="V21" s="10">
        <f>IF(U21&gt;0,U21)</f>
        <v>67.1</v>
      </c>
      <c r="W21" s="457">
        <f>IF(V21=FALSE,0,RANK(V21,V$6:V$53,1))</f>
        <v>4</v>
      </c>
      <c r="X21" s="455">
        <v>66.2</v>
      </c>
      <c r="Y21" s="10">
        <f>IF(X21&gt;0,X21)</f>
        <v>66.2</v>
      </c>
      <c r="Z21" s="457">
        <f>IF(Y21=FALSE,0,RANK(Y21,Y$6:Y$53,1))</f>
        <v>1</v>
      </c>
      <c r="AA21" s="455"/>
      <c r="AB21" s="10" t="b">
        <f>IF(AA21&gt;0,AA21)</f>
        <v>0</v>
      </c>
      <c r="AC21" s="457">
        <f>IF(AB21=FALSE,0,RANK(AB21,AB$6:AB$53,1))</f>
        <v>0</v>
      </c>
      <c r="AD21" s="6"/>
      <c r="AE21" s="459" t="str">
        <f>LOOKUP("School F",'TEAM NAMES &amp; EVENTS'!B12:B35,'TEAM NAMES &amp; EVENTS'!F12:F27)</f>
        <v>F</v>
      </c>
      <c r="AF21" s="462" t="str">
        <f>LOOKUP("School F",'TEAM NAMES &amp; EVENTS'!$B$12:$B$35,'TEAM NAMES &amp; EVENTS'!$E$12:$E$27)</f>
        <v>Whitleigh</v>
      </c>
      <c r="AG21" s="30"/>
      <c r="AH21" s="7">
        <v>1</v>
      </c>
      <c r="AI21" s="74">
        <v>3.75</v>
      </c>
      <c r="AJ21" s="17">
        <f>IF(AI21+AI22+AI23&gt;0,AI21+AI22+AI23)</f>
        <v>11.25</v>
      </c>
      <c r="AK21" s="9">
        <f>AI21+AI22+AI23</f>
        <v>11.25</v>
      </c>
      <c r="AL21" s="78">
        <v>46</v>
      </c>
      <c r="AM21" s="17">
        <f>IF(AL21+AL22+AL23&gt;0,AL21+AL22+AL23)</f>
        <v>130</v>
      </c>
      <c r="AN21" s="9">
        <f>AL21+AL22+AL23</f>
        <v>130</v>
      </c>
      <c r="AO21" s="74">
        <v>1.26</v>
      </c>
      <c r="AP21" s="17">
        <f>IF(AO21+AO22+AO23&gt;0,AO21+AO22+AO23)</f>
        <v>3.83</v>
      </c>
      <c r="AQ21" s="9">
        <f>AO21+AO22+AO23</f>
        <v>3.83</v>
      </c>
      <c r="AR21" s="74"/>
      <c r="AS21" s="17" t="b">
        <f>IF(AR21+AR22+AR23&gt;0,AR21+AR22+AR23)</f>
        <v>0</v>
      </c>
      <c r="AT21" s="9">
        <f>AR21+AR22+AR23</f>
        <v>0</v>
      </c>
      <c r="AU21" s="78"/>
      <c r="AV21" s="17" t="b">
        <f>IF(AU21+AU22+AU23&gt;0,AU21+AU22+AU23)</f>
        <v>0</v>
      </c>
      <c r="AW21" s="9">
        <f>AU21+AU22+AU23</f>
        <v>0</v>
      </c>
      <c r="AX21" s="74">
        <v>9</v>
      </c>
      <c r="AY21" s="17">
        <f>IF(AX21+AX22+AX23&gt;0,AX21+AX22+AX23)</f>
        <v>24.75</v>
      </c>
      <c r="AZ21" s="9">
        <f>AX21+AX22+AX23</f>
        <v>24.75</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0"/>
      <c r="D22" s="466"/>
      <c r="E22" s="30"/>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30"/>
      <c r="AH22" s="7">
        <v>2</v>
      </c>
      <c r="AI22" s="72">
        <v>4</v>
      </c>
      <c r="AJ22" s="11"/>
      <c r="AK22" s="12">
        <f>IF(AJ21=FALSE,0,RANK(AJ21,AJ$6:AJ$53,))</f>
        <v>2</v>
      </c>
      <c r="AL22" s="76">
        <v>43</v>
      </c>
      <c r="AM22" s="11"/>
      <c r="AN22" s="12">
        <f>IF(AM21=FALSE,0,RANK(AM21,AM$6:AM$53,))</f>
        <v>2</v>
      </c>
      <c r="AO22" s="72">
        <v>1.29</v>
      </c>
      <c r="AP22" s="11"/>
      <c r="AQ22" s="12">
        <f>IF(AP21=FALSE,0,RANK(AP21,AP$6:AP$53,))</f>
        <v>5</v>
      </c>
      <c r="AR22" s="72"/>
      <c r="AS22" s="11"/>
      <c r="AT22" s="12">
        <f>IF(AS21=FALSE,0,RANK(AS21,AS$6:AS$53,))</f>
        <v>0</v>
      </c>
      <c r="AU22" s="76"/>
      <c r="AV22" s="11"/>
      <c r="AW22" s="12">
        <f>IF(AV21=FALSE,0,RANK(AV21,AV$6:AV$53,))</f>
        <v>0</v>
      </c>
      <c r="AX22" s="72">
        <v>8.25</v>
      </c>
      <c r="AY22" s="11"/>
      <c r="AZ22" s="12">
        <f>IF(AY21=FALSE,0,RANK(AY21,AY$6:AY$53,))</f>
        <v>1</v>
      </c>
      <c r="BA22" s="72"/>
      <c r="BB22" s="11"/>
      <c r="BC22" s="12">
        <f>IF(BB21=FALSE,0,RANK(BB21,BB$6:BB$53,))</f>
        <v>0</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1"/>
      <c r="D23" s="467"/>
      <c r="E23" s="31"/>
      <c r="F23" s="456"/>
      <c r="G23" s="13"/>
      <c r="H23" s="14">
        <f>IF(H21=0,0,(LOOKUP(H21,'TEAM NAMES &amp; EVENTS'!$L$12:$L$27,'TEAM NAMES &amp; EVENTS'!$M$12:$M$27)))</f>
        <v>22</v>
      </c>
      <c r="I23" s="456"/>
      <c r="J23" s="13"/>
      <c r="K23" s="14">
        <f>IF(K21=0,0,(LOOKUP(K21,'TEAM NAMES &amp; EVENTS'!$L$12:$L$27,'TEAM NAMES &amp; EVENTS'!$M$12:$M$27)))</f>
        <v>26</v>
      </c>
      <c r="L23" s="456"/>
      <c r="M23" s="13"/>
      <c r="N23" s="14">
        <f>IF(N21=0,0,(LOOKUP(N21,'TEAM NAMES &amp; EVENTS'!$L$12:$L$27,'TEAM NAMES &amp; EVENTS'!$M$12:$M$27)))</f>
        <v>26</v>
      </c>
      <c r="O23" s="456"/>
      <c r="P23" s="13"/>
      <c r="Q23" s="14">
        <f>IF(Q21=0,0,(LOOKUP(Q21,'TEAM NAMES &amp; EVENTS'!$L$12:$L$27,'TEAM NAMES &amp; EVENTS'!$M$12:$M$27)))</f>
        <v>0</v>
      </c>
      <c r="R23" s="456"/>
      <c r="S23" s="13"/>
      <c r="T23" s="14">
        <f>IF(T21=0,0,(LOOKUP(T21,'TEAM NAMES &amp; EVENTS'!$L$12:$L$27,'TEAM NAMES &amp; EVENTS'!$M$12:$M$27)))</f>
        <v>0</v>
      </c>
      <c r="U23" s="456"/>
      <c r="V23" s="13"/>
      <c r="W23" s="14">
        <f>IF(W21=0,0,(LOOKUP(W21,'TEAM NAMES &amp; EVENTS'!$L$12:$L$27,'TEAM NAMES &amp; EVENTS'!$M$12:$M$27)))</f>
        <v>20</v>
      </c>
      <c r="X23" s="456"/>
      <c r="Y23" s="13"/>
      <c r="Z23" s="14">
        <f>IF(Z21=0,0,(LOOKUP(Z21,'TEAM NAMES &amp; EVENTS'!$L$12:$L$27,'TEAM NAMES &amp; EVENTS'!$M$12:$M$27)))</f>
        <v>26</v>
      </c>
      <c r="AA23" s="456"/>
      <c r="AB23" s="13"/>
      <c r="AC23" s="14">
        <f>IF(AC21=0,0,(LOOKUP(AC21,'TEAM NAMES &amp; EVENTS'!$L$12:$L$27,'TEAM NAMES &amp; EVENTS'!$M$12:$M$27)))</f>
        <v>0</v>
      </c>
      <c r="AD23" s="6"/>
      <c r="AE23" s="461"/>
      <c r="AF23" s="464"/>
      <c r="AG23" s="31"/>
      <c r="AH23" s="7">
        <v>3</v>
      </c>
      <c r="AI23" s="73">
        <v>3.5</v>
      </c>
      <c r="AJ23" s="15"/>
      <c r="AK23" s="16">
        <f>IF(AK22=0,0,(LOOKUP(AK22,'TEAM NAMES &amp; EVENTS'!$L$12:$L$27,'TEAM NAMES &amp; EVENTS'!$M$12:$M$27)))</f>
        <v>24</v>
      </c>
      <c r="AL23" s="77">
        <v>41</v>
      </c>
      <c r="AM23" s="15"/>
      <c r="AN23" s="16">
        <f>IF(AN22=0,0,(LOOKUP(AN22,'TEAM NAMES &amp; EVENTS'!$L$12:$L$27,'TEAM NAMES &amp; EVENTS'!$M$12:$M$27)))</f>
        <v>24</v>
      </c>
      <c r="AO23" s="73">
        <v>1.28</v>
      </c>
      <c r="AP23" s="15"/>
      <c r="AQ23" s="16">
        <f>IF(AQ22=0,0,(LOOKUP(AQ22,'TEAM NAMES &amp; EVENTS'!$L$12:$L$27,'TEAM NAMES &amp; EVENTS'!$M$12:$M$27)))</f>
        <v>18</v>
      </c>
      <c r="AR23" s="73"/>
      <c r="AS23" s="15"/>
      <c r="AT23" s="16">
        <f>IF(AT22=0,0,(LOOKUP(AT22,'TEAM NAMES &amp; EVENTS'!$L$12:$L$27,'TEAM NAMES &amp; EVENTS'!$M$12:$M$27)))</f>
        <v>0</v>
      </c>
      <c r="AU23" s="77"/>
      <c r="AV23" s="15"/>
      <c r="AW23" s="16">
        <f>IF(AW22=0,0,(LOOKUP(AW22,'TEAM NAMES &amp; EVENTS'!$L$12:$L$27,'TEAM NAMES &amp; EVENTS'!$M$12:$M$27)))</f>
        <v>0</v>
      </c>
      <c r="AX23" s="73">
        <v>7.5</v>
      </c>
      <c r="AY23" s="15"/>
      <c r="AZ23" s="16">
        <f>IF(AZ22=0,0,(LOOKUP(AZ22,'TEAM NAMES &amp; EVENTS'!$L$12:$L$27,'TEAM NAMES &amp; EVENTS'!$M$12:$M$27)))</f>
        <v>26</v>
      </c>
      <c r="BA23" s="73"/>
      <c r="BB23" s="15"/>
      <c r="BC23" s="16">
        <f>IF(BC22=0,0,(LOOKUP(BC22,'TEAM NAMES &amp; EVENTS'!$L$12:$L$27,'TEAM NAMES &amp; EVENTS'!$M$12:$M$27)))</f>
        <v>0</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0" t="str">
        <f>LOOKUP("School G",'TEAM NAMES &amp; EVENTS'!B12:B35,'TEAM NAMES &amp; EVENTS'!F12:F27)</f>
        <v>G </v>
      </c>
      <c r="D24" s="465">
        <f>LOOKUP("School G",'TEAM NAMES &amp; EVENTS'!$B$12:$B$35,'TEAM NAMES &amp; EVENTS'!$E$12:$E$27)</f>
        <v>0</v>
      </c>
      <c r="E24" s="30"/>
      <c r="F24" s="455"/>
      <c r="G24" s="10" t="b">
        <f>IF(F24&gt;0,F24)</f>
        <v>0</v>
      </c>
      <c r="H24" s="457">
        <f>IF(G24=FALSE,0,RANK(G24,G$6:G$53,1))</f>
        <v>0</v>
      </c>
      <c r="I24" s="455"/>
      <c r="J24" s="10" t="b">
        <f>IF(I24&gt;0,I24)</f>
        <v>0</v>
      </c>
      <c r="K24" s="457">
        <f>IF(J24=FALSE,0,RANK(J24,J$6:J$53,1))</f>
        <v>0</v>
      </c>
      <c r="L24" s="455"/>
      <c r="M24" s="10" t="b">
        <f>IF(L24&gt;0,L24)</f>
        <v>0</v>
      </c>
      <c r="N24" s="457">
        <f>IF(M24=FALSE,0,RANK(M24,M$6:M$53,1))</f>
        <v>0</v>
      </c>
      <c r="O24" s="455"/>
      <c r="P24" s="10" t="b">
        <f>IF(O24&gt;0,O24)</f>
        <v>0</v>
      </c>
      <c r="Q24" s="457">
        <f>IF(P24=FALSE,0,RANK(P24,P$6:P$53,1))</f>
        <v>0</v>
      </c>
      <c r="R24" s="455"/>
      <c r="S24" s="10" t="b">
        <f>IF(R24&gt;0,R24)</f>
        <v>0</v>
      </c>
      <c r="T24" s="457">
        <f>IF(S24=FALSE,0,RANK(S24,S$6:S$53,1))</f>
        <v>0</v>
      </c>
      <c r="U24" s="455"/>
      <c r="V24" s="10" t="b">
        <f>IF(U24&gt;0,U24)</f>
        <v>0</v>
      </c>
      <c r="W24" s="457">
        <f>IF(V24=FALSE,0,RANK(V24,V$6:V$53,1))</f>
        <v>0</v>
      </c>
      <c r="X24" s="455"/>
      <c r="Y24" s="10" t="b">
        <f>IF(X24&gt;0,X24)</f>
        <v>0</v>
      </c>
      <c r="Z24" s="457">
        <f>IF(Y24=FALSE,0,RANK(Y24,Y$6:Y$53,1))</f>
        <v>0</v>
      </c>
      <c r="AA24" s="455"/>
      <c r="AB24" s="10" t="b">
        <f>IF(AA24&gt;0,AA24)</f>
        <v>0</v>
      </c>
      <c r="AC24" s="457">
        <f>IF(AB24=FALSE,0,RANK(AB24,AB$6:AB$53,1))</f>
        <v>0</v>
      </c>
      <c r="AD24" s="6"/>
      <c r="AE24" s="459" t="str">
        <f>LOOKUP("School G",'TEAM NAMES &amp; EVENTS'!B12:B35,'TEAM NAMES &amp; EVENTS'!F12:F27)</f>
        <v>G </v>
      </c>
      <c r="AF24" s="462">
        <f>LOOKUP("School G",'TEAM NAMES &amp; EVENTS'!$B$12:$B$35,'TEAM NAMES &amp; EVENTS'!$E$12:$E$27)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0"/>
      <c r="D25" s="466"/>
      <c r="E25" s="30"/>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30"/>
      <c r="AH25" s="7">
        <v>2</v>
      </c>
      <c r="AI25" s="72"/>
      <c r="AJ25" s="11"/>
      <c r="AK25" s="12">
        <f>IF(AJ24=FALSE,0,RANK(AJ24,AJ$6:AJ$53,))</f>
        <v>0</v>
      </c>
      <c r="AL25" s="76"/>
      <c r="AM25" s="11"/>
      <c r="AN25" s="12">
        <f>IF(AM24=FALSE,0,RANK(AM24,AM$6:AM$53,))</f>
        <v>0</v>
      </c>
      <c r="AO25" s="72"/>
      <c r="AP25" s="11"/>
      <c r="AQ25" s="12">
        <f>IF(AP24=FALSE,0,RANK(AP24,AP$6:AP$53,))</f>
        <v>0</v>
      </c>
      <c r="AR25" s="72"/>
      <c r="AS25" s="11"/>
      <c r="AT25" s="12">
        <f>IF(AS24=FALSE,0,RANK(AS24,AS$6:AS$53,))</f>
        <v>0</v>
      </c>
      <c r="AU25" s="76"/>
      <c r="AV25" s="11"/>
      <c r="AW25" s="12">
        <f>IF(AV24=FALSE,0,RANK(AV24,AV$6:AV$53,))</f>
        <v>0</v>
      </c>
      <c r="AX25" s="72"/>
      <c r="AY25" s="11"/>
      <c r="AZ25" s="12">
        <f>IF(AY24=FALSE,0,RANK(AY24,AY$6:AY$53,))</f>
        <v>0</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1"/>
      <c r="D26" s="467"/>
      <c r="E26" s="31"/>
      <c r="F26" s="456"/>
      <c r="G26" s="13"/>
      <c r="H26" s="14">
        <f>IF(H24=0,0,(LOOKUP(H24,'TEAM NAMES &amp; EVENTS'!$L$12:$L$27,'TEAM NAMES &amp; EVENTS'!$M$12:$M$27)))</f>
        <v>0</v>
      </c>
      <c r="I26" s="456"/>
      <c r="J26" s="13"/>
      <c r="K26" s="14">
        <f>IF(K24=0,0,(LOOKUP(K24,'TEAM NAMES &amp; EVENTS'!$L$12:$L$27,'TEAM NAMES &amp; EVENTS'!$M$12:$M$27)))</f>
        <v>0</v>
      </c>
      <c r="L26" s="456"/>
      <c r="M26" s="13"/>
      <c r="N26" s="14">
        <f>IF(N24=0,0,(LOOKUP(N24,'TEAM NAMES &amp; EVENTS'!$L$12:$L$27,'TEAM NAMES &amp; EVENTS'!$M$12:$M$27)))</f>
        <v>0</v>
      </c>
      <c r="O26" s="456"/>
      <c r="P26" s="13"/>
      <c r="Q26" s="14">
        <f>IF(Q24=0,0,(LOOKUP(Q24,'TEAM NAMES &amp; EVENTS'!$L$12:$L$27,'TEAM NAMES &amp; EVENTS'!$M$12:$M$27)))</f>
        <v>0</v>
      </c>
      <c r="R26" s="456"/>
      <c r="S26" s="13"/>
      <c r="T26" s="14">
        <f>IF(T24=0,0,(LOOKUP(T24,'TEAM NAMES &amp; EVENTS'!$L$12:$L$27,'TEAM NAMES &amp; EVENTS'!$M$12:$M$27)))</f>
        <v>0</v>
      </c>
      <c r="U26" s="456"/>
      <c r="V26" s="13"/>
      <c r="W26" s="14">
        <f>IF(W24=0,0,(LOOKUP(W24,'TEAM NAMES &amp; EVENTS'!$L$12:$L$27,'TEAM NAMES &amp; EVENTS'!$M$12:$M$27)))</f>
        <v>0</v>
      </c>
      <c r="X26" s="456"/>
      <c r="Y26" s="13"/>
      <c r="Z26" s="14">
        <f>IF(Z24=0,0,(LOOKUP(Z24,'TEAM NAMES &amp; EVENTS'!$L$12:$L$27,'TEAM NAMES &amp; EVENTS'!$M$12:$M$27)))</f>
        <v>0</v>
      </c>
      <c r="AA26" s="456"/>
      <c r="AB26" s="13"/>
      <c r="AC26" s="14">
        <f>IF(AC24=0,0,(LOOKUP(AC24,'TEAM NAMES &amp; EVENTS'!$L$12:$L$27,'TEAM NAMES &amp; EVENTS'!$M$12:$M$27)))</f>
        <v>0</v>
      </c>
      <c r="AD26" s="6"/>
      <c r="AE26" s="461"/>
      <c r="AF26" s="464"/>
      <c r="AG26" s="31"/>
      <c r="AH26" s="7">
        <v>3</v>
      </c>
      <c r="AI26" s="73"/>
      <c r="AJ26" s="15"/>
      <c r="AK26" s="16">
        <f>IF(AK25=0,0,(LOOKUP(AK25,'TEAM NAMES &amp; EVENTS'!$L$12:$L$27,'TEAM NAMES &amp; EVENTS'!$M$12:$M$27)))</f>
        <v>0</v>
      </c>
      <c r="AL26" s="77"/>
      <c r="AM26" s="15"/>
      <c r="AN26" s="16">
        <f>IF(AN25=0,0,(LOOKUP(AN25,'TEAM NAMES &amp; EVENTS'!$L$12:$L$27,'TEAM NAMES &amp; EVENTS'!$M$12:$M$27)))</f>
        <v>0</v>
      </c>
      <c r="AO26" s="73"/>
      <c r="AP26" s="15"/>
      <c r="AQ26" s="16">
        <f>IF(AQ25=0,0,(LOOKUP(AQ25,'TEAM NAMES &amp; EVENTS'!$L$12:$L$27,'TEAM NAMES &amp; EVENTS'!$M$12:$M$27)))</f>
        <v>0</v>
      </c>
      <c r="AR26" s="73"/>
      <c r="AS26" s="15"/>
      <c r="AT26" s="16">
        <f>IF(AT25=0,0,(LOOKUP(AT25,'TEAM NAMES &amp; EVENTS'!$L$12:$L$27,'TEAM NAMES &amp; EVENTS'!$M$12:$M$27)))</f>
        <v>0</v>
      </c>
      <c r="AU26" s="77"/>
      <c r="AV26" s="15"/>
      <c r="AW26" s="16">
        <f>IF(AW25=0,0,(LOOKUP(AW25,'TEAM NAMES &amp; EVENTS'!$L$12:$L$27,'TEAM NAMES &amp; EVENTS'!$M$12:$M$27)))</f>
        <v>0</v>
      </c>
      <c r="AX26" s="73"/>
      <c r="AY26" s="15"/>
      <c r="AZ26" s="16">
        <f>IF(AZ25=0,0,(LOOKUP(AZ25,'TEAM NAMES &amp; EVENTS'!$L$12:$L$27,'TEAM NAMES &amp; EVENTS'!$M$12:$M$27)))</f>
        <v>0</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0" t="str">
        <f>LOOKUP("School H",'TEAM NAMES &amp; EVENTS'!B12:B35,'TEAM NAMES &amp; EVENTS'!F12:F27)</f>
        <v>H</v>
      </c>
      <c r="D27" s="465">
        <f>LOOKUP("School H",'TEAM NAMES &amp; EVENTS'!$B$12:$B$35,'TEAM NAMES &amp; EVENTS'!$E$12:$E$27)</f>
        <v>0</v>
      </c>
      <c r="E27" s="30"/>
      <c r="F27" s="455"/>
      <c r="G27" s="10" t="b">
        <f>IF(F27&gt;0,F27)</f>
        <v>0</v>
      </c>
      <c r="H27" s="457">
        <f>IF(G27=FALSE,0,RANK(G27,G$6:G$53,1))</f>
        <v>0</v>
      </c>
      <c r="I27" s="455"/>
      <c r="J27" s="10" t="b">
        <f>IF(I27&gt;0,I27)</f>
        <v>0</v>
      </c>
      <c r="K27" s="457">
        <f>IF(J27=FALSE,0,RANK(J27,J$6:J$53,1))</f>
        <v>0</v>
      </c>
      <c r="L27" s="455"/>
      <c r="M27" s="10" t="b">
        <f>IF(L27&gt;0,L27)</f>
        <v>0</v>
      </c>
      <c r="N27" s="457">
        <f>IF(M27=FALSE,0,RANK(M27,M$6:M$53,1))</f>
        <v>0</v>
      </c>
      <c r="O27" s="455"/>
      <c r="P27" s="10" t="b">
        <f>IF(O27&gt;0,O27)</f>
        <v>0</v>
      </c>
      <c r="Q27" s="457">
        <f>IF(P27=FALSE,0,RANK(P27,P$6:P$53,1))</f>
        <v>0</v>
      </c>
      <c r="R27" s="455"/>
      <c r="S27" s="10" t="b">
        <f>IF(R27&gt;0,R27)</f>
        <v>0</v>
      </c>
      <c r="T27" s="457">
        <f>IF(S27=FALSE,0,RANK(S27,S$6:S$53,1))</f>
        <v>0</v>
      </c>
      <c r="U27" s="455"/>
      <c r="V27" s="10" t="b">
        <f>IF(U27&gt;0,U27)</f>
        <v>0</v>
      </c>
      <c r="W27" s="457">
        <f>IF(V27=FALSE,0,RANK(V27,V$6:V$53,1))</f>
        <v>0</v>
      </c>
      <c r="X27" s="455"/>
      <c r="Y27" s="10" t="b">
        <f>IF(X27&gt;0,X27)</f>
        <v>0</v>
      </c>
      <c r="Z27" s="457">
        <f>IF(Y27=FALSE,0,RANK(Y27,Y$6:Y$53,1))</f>
        <v>0</v>
      </c>
      <c r="AA27" s="455"/>
      <c r="AB27" s="10" t="b">
        <f>IF(AA27&gt;0,AA27)</f>
        <v>0</v>
      </c>
      <c r="AC27" s="457">
        <f>IF(AB27=FALSE,0,RANK(AB27,AB$6:AB$53,1))</f>
        <v>0</v>
      </c>
      <c r="AD27" s="6"/>
      <c r="AE27" s="459" t="str">
        <f>LOOKUP("School H",'TEAM NAMES &amp; EVENTS'!B12:B35,'TEAM NAMES &amp; EVENTS'!F12:F27)</f>
        <v>H</v>
      </c>
      <c r="AF27" s="462">
        <f>LOOKUP("School H",'TEAM NAMES &amp; EVENTS'!$B$12:$B$35,'TEAM NAMES &amp; EVENTS'!$E$12:$E$27)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0"/>
      <c r="D28" s="466"/>
      <c r="E28" s="30"/>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30"/>
      <c r="AH28" s="7">
        <v>2</v>
      </c>
      <c r="AI28" s="72"/>
      <c r="AJ28" s="11"/>
      <c r="AK28" s="12">
        <f>IF(AJ27=FALSE,0,RANK(AJ27,AJ$6:AJ$53,))</f>
        <v>0</v>
      </c>
      <c r="AL28" s="76"/>
      <c r="AM28" s="11"/>
      <c r="AN28" s="12">
        <f>IF(AM27=FALSE,0,RANK(AM27,AM$6:AM$53,))</f>
        <v>0</v>
      </c>
      <c r="AO28" s="72"/>
      <c r="AP28" s="11"/>
      <c r="AQ28" s="12">
        <f>IF(AP27=FALSE,0,RANK(AP27,AP$6:AP$53,))</f>
        <v>0</v>
      </c>
      <c r="AR28" s="72"/>
      <c r="AS28" s="11"/>
      <c r="AT28" s="12">
        <f>IF(AS27=FALSE,0,RANK(AS27,AS$6:AS$53,))</f>
        <v>0</v>
      </c>
      <c r="AU28" s="76"/>
      <c r="AV28" s="11"/>
      <c r="AW28" s="12">
        <f>IF(AV27=FALSE,0,RANK(AV27,AV$6:AV$53,))</f>
        <v>0</v>
      </c>
      <c r="AX28" s="72"/>
      <c r="AY28" s="11"/>
      <c r="AZ28" s="12">
        <f>IF(AY27=FALSE,0,RANK(AY27,AY$6:AY$53,))</f>
        <v>0</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1"/>
      <c r="D29" s="467"/>
      <c r="E29" s="31"/>
      <c r="F29" s="456"/>
      <c r="G29" s="13"/>
      <c r="H29" s="14">
        <f>IF(H27=0,0,(LOOKUP(H27,'TEAM NAMES &amp; EVENTS'!$L$12:$L$27,'TEAM NAMES &amp; EVENTS'!$M$12:$M$27)))</f>
        <v>0</v>
      </c>
      <c r="I29" s="456"/>
      <c r="J29" s="13"/>
      <c r="K29" s="14">
        <f>IF(K27=0,0,(LOOKUP(K27,'TEAM NAMES &amp; EVENTS'!$L$12:$L$27,'TEAM NAMES &amp; EVENTS'!$M$12:$M$27)))</f>
        <v>0</v>
      </c>
      <c r="L29" s="456"/>
      <c r="M29" s="13"/>
      <c r="N29" s="14">
        <f>IF(N27=0,0,(LOOKUP(N27,'TEAM NAMES &amp; EVENTS'!$L$12:$L$27,'TEAM NAMES &amp; EVENTS'!$M$12:$M$27)))</f>
        <v>0</v>
      </c>
      <c r="O29" s="456"/>
      <c r="P29" s="13"/>
      <c r="Q29" s="14">
        <f>IF(Q27=0,0,(LOOKUP(Q27,'TEAM NAMES &amp; EVENTS'!$L$12:$L$27,'TEAM NAMES &amp; EVENTS'!$M$12:$M$27)))</f>
        <v>0</v>
      </c>
      <c r="R29" s="456"/>
      <c r="S29" s="13"/>
      <c r="T29" s="14">
        <f>IF(T27=0,0,(LOOKUP(T27,'TEAM NAMES &amp; EVENTS'!$L$12:$L$27,'TEAM NAMES &amp; EVENTS'!$M$12:$M$27)))</f>
        <v>0</v>
      </c>
      <c r="U29" s="456"/>
      <c r="V29" s="13"/>
      <c r="W29" s="14">
        <f>IF(W27=0,0,(LOOKUP(W27,'TEAM NAMES &amp; EVENTS'!$L$12:$L$27,'TEAM NAMES &amp; EVENTS'!$M$12:$M$27)))</f>
        <v>0</v>
      </c>
      <c r="X29" s="456"/>
      <c r="Y29" s="13"/>
      <c r="Z29" s="14">
        <f>IF(Z27=0,0,(LOOKUP(Z27,'TEAM NAMES &amp; EVENTS'!$L$12:$L$27,'TEAM NAMES &amp; EVENTS'!$M$12:$M$27)))</f>
        <v>0</v>
      </c>
      <c r="AA29" s="456"/>
      <c r="AB29" s="13"/>
      <c r="AC29" s="14">
        <f>IF(AC27=0,0,(LOOKUP(AC27,'TEAM NAMES &amp; EVENTS'!$L$12:$L$27,'TEAM NAMES &amp; EVENTS'!$M$12:$M$27)))</f>
        <v>0</v>
      </c>
      <c r="AD29" s="6"/>
      <c r="AE29" s="461"/>
      <c r="AF29" s="464"/>
      <c r="AG29" s="31"/>
      <c r="AH29" s="7">
        <v>3</v>
      </c>
      <c r="AI29" s="73"/>
      <c r="AJ29" s="15"/>
      <c r="AK29" s="16">
        <f>IF(AK28=0,0,(LOOKUP(AK28,'TEAM NAMES &amp; EVENTS'!$L$12:$L$27,'TEAM NAMES &amp; EVENTS'!$M$12:$M$27)))</f>
        <v>0</v>
      </c>
      <c r="AL29" s="77"/>
      <c r="AM29" s="15"/>
      <c r="AN29" s="16">
        <f>IF(AN28=0,0,(LOOKUP(AN28,'TEAM NAMES &amp; EVENTS'!$L$12:$L$27,'TEAM NAMES &amp; EVENTS'!$M$12:$M$27)))</f>
        <v>0</v>
      </c>
      <c r="AO29" s="73"/>
      <c r="AP29" s="15"/>
      <c r="AQ29" s="16">
        <f>IF(AQ28=0,0,(LOOKUP(AQ28,'TEAM NAMES &amp; EVENTS'!$L$12:$L$27,'TEAM NAMES &amp; EVENTS'!$M$12:$M$27)))</f>
        <v>0</v>
      </c>
      <c r="AR29" s="73"/>
      <c r="AS29" s="15"/>
      <c r="AT29" s="16">
        <f>IF(AT28=0,0,(LOOKUP(AT28,'TEAM NAMES &amp; EVENTS'!$L$12:$L$27,'TEAM NAMES &amp; EVENTS'!$M$12:$M$27)))</f>
        <v>0</v>
      </c>
      <c r="AU29" s="77"/>
      <c r="AV29" s="15"/>
      <c r="AW29" s="16">
        <f>IF(AW28=0,0,(LOOKUP(AW28,'TEAM NAMES &amp; EVENTS'!$L$12:$L$27,'TEAM NAMES &amp; EVENTS'!$M$12:$M$27)))</f>
        <v>0</v>
      </c>
      <c r="AX29" s="73"/>
      <c r="AY29" s="15"/>
      <c r="AZ29" s="16">
        <f>IF(AZ28=0,0,(LOOKUP(AZ28,'TEAM NAMES &amp; EVENTS'!$L$12:$L$27,'TEAM NAMES &amp; EVENTS'!$M$12:$M$27)))</f>
        <v>0</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59" t="str">
        <f>LOOKUP("School I",'TEAM NAMES &amp; EVENTS'!B12:B35,'TEAM NAMES &amp; EVENTS'!F12:F27)</f>
        <v>I</v>
      </c>
      <c r="D30" s="465" t="str">
        <f>LOOKUP("School I",'TEAM NAMES &amp; EVENTS'!$B$12:$B$35,'TEAM NAMES &amp; EVENTS'!$E$12:$E$27)</f>
        <v>Pilgrim</v>
      </c>
      <c r="E30" s="30"/>
      <c r="F30" s="455">
        <v>133.2</v>
      </c>
      <c r="G30" s="10">
        <f>IF(F30&gt;0,F30)</f>
        <v>133.2</v>
      </c>
      <c r="H30" s="457">
        <f>IF(G30=FALSE,0,RANK(G30,G$6:G$53,1))</f>
        <v>8</v>
      </c>
      <c r="I30" s="455">
        <v>42.9</v>
      </c>
      <c r="J30" s="10">
        <f>IF(I30&gt;0,I30)</f>
        <v>42.9</v>
      </c>
      <c r="K30" s="457">
        <f>IF(J30=FALSE,0,RANK(J30,J$6:J$53,1))</f>
        <v>7</v>
      </c>
      <c r="L30" s="455">
        <v>70.4</v>
      </c>
      <c r="M30" s="10">
        <f>IF(L30&gt;0,L30)</f>
        <v>70.4</v>
      </c>
      <c r="N30" s="457">
        <f>IF(M30=FALSE,0,RANK(M30,M$6:M$53,1))</f>
        <v>4</v>
      </c>
      <c r="O30" s="455"/>
      <c r="P30" s="10" t="b">
        <f>IF(O30&gt;0,O30)</f>
        <v>0</v>
      </c>
      <c r="Q30" s="457">
        <f>IF(P30=FALSE,0,RANK(P30,P$6:P$53,1))</f>
        <v>0</v>
      </c>
      <c r="R30" s="455"/>
      <c r="S30" s="10" t="b">
        <f>IF(R30&gt;0,R30)</f>
        <v>0</v>
      </c>
      <c r="T30" s="457">
        <f>IF(S30=FALSE,0,RANK(S30,S$6:S$53,1))</f>
        <v>0</v>
      </c>
      <c r="U30" s="455">
        <v>77.1</v>
      </c>
      <c r="V30" s="10">
        <f>IF(U30&gt;0,U30)</f>
        <v>77.1</v>
      </c>
      <c r="W30" s="457">
        <f>IF(V30=FALSE,0,RANK(V30,V$6:V$53,1))</f>
        <v>7</v>
      </c>
      <c r="X30" s="455">
        <v>75</v>
      </c>
      <c r="Y30" s="10">
        <f>IF(X30&gt;0,X30)</f>
        <v>75</v>
      </c>
      <c r="Z30" s="457">
        <f>IF(Y30=FALSE,0,RANK(Y30,Y$6:Y$53,1))</f>
        <v>7</v>
      </c>
      <c r="AA30" s="455"/>
      <c r="AB30" s="10" t="b">
        <f>IF(AA30&gt;0,AA30)</f>
        <v>0</v>
      </c>
      <c r="AC30" s="457">
        <f>IF(AB30=FALSE,0,RANK(AB30,AB$6:AB$53,1))</f>
        <v>0</v>
      </c>
      <c r="AD30" s="6"/>
      <c r="AE30" s="459" t="str">
        <f>LOOKUP("School I",'TEAM NAMES &amp; EVENTS'!B12:B35,'TEAM NAMES &amp; EVENTS'!F12:F27)</f>
        <v>I</v>
      </c>
      <c r="AF30" s="465" t="str">
        <f>LOOKUP("School I",'TEAM NAMES &amp; EVENTS'!$B$12:$B$35,'TEAM NAMES &amp; EVENTS'!$E$12:$E$27)</f>
        <v>Pilgrim</v>
      </c>
      <c r="AG30" s="30"/>
      <c r="AH30" s="7">
        <v>1</v>
      </c>
      <c r="AI30" s="74">
        <v>3</v>
      </c>
      <c r="AJ30" s="17">
        <f>IF(AI30+AI31+AI32&gt;0,AI30+AI31+AI32)</f>
        <v>10.5</v>
      </c>
      <c r="AK30" s="9">
        <f>AI30+AI31+AI32</f>
        <v>10.5</v>
      </c>
      <c r="AL30" s="78">
        <v>32</v>
      </c>
      <c r="AM30" s="17">
        <f>IF(AL30+AL31+AL32&gt;0,AL30+AL31+AL32)</f>
        <v>56</v>
      </c>
      <c r="AN30" s="9">
        <f>AL30+AL31+AL32</f>
        <v>56</v>
      </c>
      <c r="AO30" s="74">
        <v>1.3</v>
      </c>
      <c r="AP30" s="17">
        <f>IF(AO30+AO31+AO32&gt;0,AO30+AO31+AO32)</f>
        <v>3.7199999999999998</v>
      </c>
      <c r="AQ30" s="9">
        <f>AO30+AO31+AO32</f>
        <v>3.7199999999999998</v>
      </c>
      <c r="AR30" s="74"/>
      <c r="AS30" s="17" t="b">
        <f>IF(AR30+AR31+AR32&gt;0,AR30+AR31+AR32)</f>
        <v>0</v>
      </c>
      <c r="AT30" s="9">
        <f>AR30+AR31+AR32</f>
        <v>0</v>
      </c>
      <c r="AU30" s="78"/>
      <c r="AV30" s="17" t="b">
        <f>IF(AU30+AU31+AU32&gt;0,AU30+AU31+AU32)</f>
        <v>0</v>
      </c>
      <c r="AW30" s="9">
        <f>AU30+AU31+AU32</f>
        <v>0</v>
      </c>
      <c r="AX30" s="74">
        <v>6</v>
      </c>
      <c r="AY30" s="17">
        <f>IF(AX30+AX31+AX32&gt;0,AX30+AX31+AX32)</f>
        <v>16.75</v>
      </c>
      <c r="AZ30" s="9">
        <f>AX30+AX31+AX32</f>
        <v>16.75</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0"/>
      <c r="D31" s="466"/>
      <c r="E31" s="30"/>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30"/>
      <c r="AH31" s="7">
        <v>2</v>
      </c>
      <c r="AI31" s="72">
        <v>3.5</v>
      </c>
      <c r="AJ31" s="11"/>
      <c r="AK31" s="12">
        <f>IF(AJ30=FALSE,0,RANK(AJ30,AJ$6:AJ$53,))</f>
        <v>6</v>
      </c>
      <c r="AL31" s="76">
        <v>2</v>
      </c>
      <c r="AM31" s="11"/>
      <c r="AN31" s="12">
        <f>IF(AM30=FALSE,0,RANK(AM30,AM$6:AM$53,))</f>
        <v>7</v>
      </c>
      <c r="AO31" s="72">
        <v>1.18</v>
      </c>
      <c r="AP31" s="11"/>
      <c r="AQ31" s="12">
        <f>IF(AP30=FALSE,0,RANK(AP30,AP$6:AP$53,))</f>
        <v>8</v>
      </c>
      <c r="AR31" s="72"/>
      <c r="AS31" s="11"/>
      <c r="AT31" s="12">
        <f>IF(AS30=FALSE,0,RANK(AS30,AS$6:AS$53,))</f>
        <v>0</v>
      </c>
      <c r="AU31" s="76"/>
      <c r="AV31" s="11"/>
      <c r="AW31" s="12">
        <f>IF(AV30=FALSE,0,RANK(AV30,AV$6:AV$53,))</f>
        <v>0</v>
      </c>
      <c r="AX31" s="72">
        <v>5</v>
      </c>
      <c r="AY31" s="11"/>
      <c r="AZ31" s="12">
        <f>IF(AY30=FALSE,0,RANK(AY30,AY$6:AY$53,))</f>
        <v>5</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1"/>
      <c r="D32" s="467"/>
      <c r="E32" s="31"/>
      <c r="F32" s="456"/>
      <c r="G32" s="13"/>
      <c r="H32" s="14">
        <f>IF(H30=0,0,(LOOKUP(H30,'TEAM NAMES &amp; EVENTS'!$L$12:$L$27,'TEAM NAMES &amp; EVENTS'!$M$12:$M$27)))</f>
        <v>12</v>
      </c>
      <c r="I32" s="456"/>
      <c r="J32" s="13"/>
      <c r="K32" s="14">
        <f>IF(K30=0,0,(LOOKUP(K30,'TEAM NAMES &amp; EVENTS'!$L$12:$L$27,'TEAM NAMES &amp; EVENTS'!$M$12:$M$27)))</f>
        <v>14</v>
      </c>
      <c r="L32" s="456"/>
      <c r="M32" s="13"/>
      <c r="N32" s="14">
        <f>IF(N30=0,0,(LOOKUP(N30,'TEAM NAMES &amp; EVENTS'!$L$12:$L$27,'TEAM NAMES &amp; EVENTS'!$M$12:$M$27)))</f>
        <v>20</v>
      </c>
      <c r="O32" s="456"/>
      <c r="P32" s="13"/>
      <c r="Q32" s="14">
        <f>IF(Q30=0,0,(LOOKUP(Q30,'TEAM NAMES &amp; EVENTS'!$L$12:$L$27,'TEAM NAMES &amp; EVENTS'!$M$12:$M$27)))</f>
        <v>0</v>
      </c>
      <c r="R32" s="456"/>
      <c r="S32" s="13"/>
      <c r="T32" s="14">
        <f>IF(T30=0,0,(LOOKUP(T30,'TEAM NAMES &amp; EVENTS'!$L$12:$L$27,'TEAM NAMES &amp; EVENTS'!$M$12:$M$27)))</f>
        <v>0</v>
      </c>
      <c r="U32" s="456"/>
      <c r="V32" s="13"/>
      <c r="W32" s="14">
        <f>IF(W30=0,0,(LOOKUP(W30,'TEAM NAMES &amp; EVENTS'!$L$12:$L$27,'TEAM NAMES &amp; EVENTS'!$M$12:$M$27)))</f>
        <v>14</v>
      </c>
      <c r="X32" s="456"/>
      <c r="Y32" s="13"/>
      <c r="Z32" s="14">
        <f>IF(Z30=0,0,(LOOKUP(Z30,'TEAM NAMES &amp; EVENTS'!$L$12:$L$27,'TEAM NAMES &amp; EVENTS'!$M$12:$M$27)))</f>
        <v>14</v>
      </c>
      <c r="AA32" s="456"/>
      <c r="AB32" s="13"/>
      <c r="AC32" s="14">
        <f>IF(AC30=0,0,(LOOKUP(AC30,'TEAM NAMES &amp; EVENTS'!$L$12:$L$27,'TEAM NAMES &amp; EVENTS'!$M$12:$M$27)))</f>
        <v>0</v>
      </c>
      <c r="AD32" s="6"/>
      <c r="AE32" s="461"/>
      <c r="AF32" s="467"/>
      <c r="AG32" s="31"/>
      <c r="AH32" s="7">
        <v>3</v>
      </c>
      <c r="AI32" s="73">
        <v>4</v>
      </c>
      <c r="AJ32" s="15"/>
      <c r="AK32" s="16">
        <f>IF(AK31=0,0,(LOOKUP(AK31,'TEAM NAMES &amp; EVENTS'!$L$12:$L$27,'TEAM NAMES &amp; EVENTS'!$M$12:$M$27)))</f>
        <v>16</v>
      </c>
      <c r="AL32" s="77">
        <v>22</v>
      </c>
      <c r="AM32" s="15"/>
      <c r="AN32" s="16">
        <f>IF(AN31=0,0,(LOOKUP(AN31,'TEAM NAMES &amp; EVENTS'!$L$12:$L$27,'TEAM NAMES &amp; EVENTS'!$M$12:$M$27)))</f>
        <v>14</v>
      </c>
      <c r="AO32" s="73">
        <v>1.24</v>
      </c>
      <c r="AP32" s="15"/>
      <c r="AQ32" s="16">
        <f>IF(AQ31=0,0,(LOOKUP(AQ31,'TEAM NAMES &amp; EVENTS'!$L$12:$L$27,'TEAM NAMES &amp; EVENTS'!$M$12:$M$27)))</f>
        <v>12</v>
      </c>
      <c r="AR32" s="73"/>
      <c r="AS32" s="15"/>
      <c r="AT32" s="16">
        <f>IF(AT31=0,0,(LOOKUP(AT31,'TEAM NAMES &amp; EVENTS'!$L$12:$L$27,'TEAM NAMES &amp; EVENTS'!$M$12:$M$27)))</f>
        <v>0</v>
      </c>
      <c r="AU32" s="77"/>
      <c r="AV32" s="15"/>
      <c r="AW32" s="16">
        <f>IF(AW31=0,0,(LOOKUP(AW31,'TEAM NAMES &amp; EVENTS'!$L$12:$L$27,'TEAM NAMES &amp; EVENTS'!$M$12:$M$27)))</f>
        <v>0</v>
      </c>
      <c r="AX32" s="73">
        <v>5.75</v>
      </c>
      <c r="AY32" s="15"/>
      <c r="AZ32" s="16">
        <f>IF(AZ31=0,0,(LOOKUP(AZ31,'TEAM NAMES &amp; EVENTS'!$L$12:$L$27,'TEAM NAMES &amp; EVENTS'!$M$12:$M$27)))</f>
        <v>18</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0" t="str">
        <f>LOOKUP("School J",'TEAM NAMES &amp; EVENTS'!B12:B35,'TEAM NAMES &amp; EVENTS'!F12:F27)</f>
        <v>J</v>
      </c>
      <c r="D33" s="465" t="str">
        <f>LOOKUP("School J",'TEAM NAMES &amp; EVENTS'!$B$12:$B$35,'TEAM NAMES &amp; EVENTS'!$E$12:$E$27)</f>
        <v>St Edwards</v>
      </c>
      <c r="E33" s="30"/>
      <c r="F33" s="455">
        <v>113.3</v>
      </c>
      <c r="G33" s="10">
        <f>IF(F33&gt;0,F33)</f>
        <v>113.3</v>
      </c>
      <c r="H33" s="457">
        <f>IF(G33=FALSE,0,RANK(G33,G$6:G$53,1))</f>
        <v>4</v>
      </c>
      <c r="I33" s="455">
        <v>33.1</v>
      </c>
      <c r="J33" s="10">
        <f>IF(I33&gt;0,I33)</f>
        <v>33.1</v>
      </c>
      <c r="K33" s="457">
        <f>IF(J33=FALSE,0,RANK(J33,J$6:J$53,1))</f>
        <v>3</v>
      </c>
      <c r="L33" s="455">
        <v>71.4</v>
      </c>
      <c r="M33" s="10">
        <f>IF(L33&gt;0,L33)</f>
        <v>71.4</v>
      </c>
      <c r="N33" s="457">
        <f>IF(M33=FALSE,0,RANK(M33,M$6:M$53,1))</f>
        <v>5</v>
      </c>
      <c r="O33" s="455"/>
      <c r="P33" s="10" t="b">
        <f>IF(O33&gt;0,O33)</f>
        <v>0</v>
      </c>
      <c r="Q33" s="457">
        <f>IF(P33=FALSE,0,RANK(P33,P$6:P$53,1))</f>
        <v>0</v>
      </c>
      <c r="R33" s="455"/>
      <c r="S33" s="10" t="b">
        <f>IF(R33&gt;0,R33)</f>
        <v>0</v>
      </c>
      <c r="T33" s="457">
        <f>IF(S33=FALSE,0,RANK(S33,S$6:S$53,1))</f>
        <v>0</v>
      </c>
      <c r="U33" s="455">
        <v>66.2</v>
      </c>
      <c r="V33" s="10">
        <f>IF(U33&gt;0,U33)</f>
        <v>66.2</v>
      </c>
      <c r="W33" s="457">
        <f>IF(V33=FALSE,0,RANK(V33,V$6:V$53,1))</f>
        <v>3</v>
      </c>
      <c r="X33" s="455">
        <v>68.9</v>
      </c>
      <c r="Y33" s="10">
        <f>IF(X33&gt;0,X33)</f>
        <v>68.9</v>
      </c>
      <c r="Z33" s="457">
        <f>IF(Y33=FALSE,0,RANK(Y33,Y$6:Y$53,1))</f>
        <v>4</v>
      </c>
      <c r="AA33" s="455"/>
      <c r="AB33" s="10" t="b">
        <f>IF(AA33&gt;0,AA33)</f>
        <v>0</v>
      </c>
      <c r="AC33" s="457">
        <f>IF(AB33=FALSE,0,RANK(AB33,AB$6:AB$53,1))</f>
        <v>0</v>
      </c>
      <c r="AD33" s="6"/>
      <c r="AE33" s="459" t="str">
        <f>LOOKUP("School J",'TEAM NAMES &amp; EVENTS'!B12:B35,'TEAM NAMES &amp; EVENTS'!F12:F27)</f>
        <v>J</v>
      </c>
      <c r="AF33" s="465" t="str">
        <f>LOOKUP("School J",'TEAM NAMES &amp; EVENTS'!$B$12:$B$35,'TEAM NAMES &amp; EVENTS'!$E$12:$E$27)</f>
        <v>St Edwards</v>
      </c>
      <c r="AG33" s="30"/>
      <c r="AH33" s="7">
        <v>1</v>
      </c>
      <c r="AI33" s="74">
        <v>4</v>
      </c>
      <c r="AJ33" s="17">
        <f>IF(AI33+AI34+AI35&gt;0,AI33+AI34+AI35)</f>
        <v>11.25</v>
      </c>
      <c r="AK33" s="9">
        <f>AI33+AI34+AI35</f>
        <v>11.25</v>
      </c>
      <c r="AL33" s="78">
        <v>41</v>
      </c>
      <c r="AM33" s="17">
        <f>IF(AL33+AL34+AL35&gt;0,AL33+AL34+AL35)</f>
        <v>106</v>
      </c>
      <c r="AN33" s="9">
        <f>AL33+AL34+AL35</f>
        <v>106</v>
      </c>
      <c r="AO33" s="74">
        <v>1.39</v>
      </c>
      <c r="AP33" s="17">
        <f>IF(AO33+AO34+AO35&gt;0,AO33+AO34+AO35)</f>
        <v>3.76</v>
      </c>
      <c r="AQ33" s="9">
        <f>AO33+AO34+AO35</f>
        <v>3.76</v>
      </c>
      <c r="AR33" s="74"/>
      <c r="AS33" s="17" t="b">
        <f>IF(AR33+AR34+AR35&gt;0,AR33+AR34+AR35)</f>
        <v>0</v>
      </c>
      <c r="AT33" s="9">
        <f>AR33+AR34+AR35</f>
        <v>0</v>
      </c>
      <c r="AU33" s="78"/>
      <c r="AV33" s="17" t="b">
        <f>IF(AU33+AU34+AU35&gt;0,AU33+AU34+AU35)</f>
        <v>0</v>
      </c>
      <c r="AW33" s="9">
        <f>AU33+AU34+AU35</f>
        <v>0</v>
      </c>
      <c r="AX33" s="74">
        <v>5.75</v>
      </c>
      <c r="AY33" s="17">
        <f>IF(AX33+AX34+AX35&gt;0,AX33+AX34+AX35)</f>
        <v>17.5</v>
      </c>
      <c r="AZ33" s="9">
        <f>AX33+AX34+AX35</f>
        <v>17.5</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0"/>
      <c r="D34" s="466"/>
      <c r="E34" s="30"/>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30"/>
      <c r="AH34" s="7">
        <v>2</v>
      </c>
      <c r="AI34" s="72">
        <v>3</v>
      </c>
      <c r="AJ34" s="11"/>
      <c r="AK34" s="12">
        <f>IF(AJ33=FALSE,0,RANK(AJ33,AJ$6:AJ$53,))</f>
        <v>2</v>
      </c>
      <c r="AL34" s="76">
        <v>43</v>
      </c>
      <c r="AM34" s="11"/>
      <c r="AN34" s="12">
        <f>IF(AM33=FALSE,0,RANK(AM33,AM$6:AM$53,))</f>
        <v>4</v>
      </c>
      <c r="AO34" s="72">
        <v>1.22</v>
      </c>
      <c r="AP34" s="11"/>
      <c r="AQ34" s="12">
        <f>IF(AP33=FALSE,0,RANK(AP33,AP$6:AP$53,))</f>
        <v>7</v>
      </c>
      <c r="AR34" s="72"/>
      <c r="AS34" s="11"/>
      <c r="AT34" s="12">
        <f>IF(AS33=FALSE,0,RANK(AS33,AS$6:AS$53,))</f>
        <v>0</v>
      </c>
      <c r="AU34" s="76"/>
      <c r="AV34" s="11"/>
      <c r="AW34" s="12">
        <f>IF(AV33=FALSE,0,RANK(AV33,AV$6:AV$53,))</f>
        <v>0</v>
      </c>
      <c r="AX34" s="72">
        <v>7</v>
      </c>
      <c r="AY34" s="11"/>
      <c r="AZ34" s="12">
        <f>IF(AY33=FALSE,0,RANK(AY33,AY$6:AY$53,))</f>
        <v>3</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1"/>
      <c r="D35" s="467"/>
      <c r="E35" s="31"/>
      <c r="F35" s="456"/>
      <c r="G35" s="13"/>
      <c r="H35" s="14">
        <f>IF(H33=0,0,(LOOKUP(H33,'TEAM NAMES &amp; EVENTS'!$L$12:$L$27,'TEAM NAMES &amp; EVENTS'!$M$12:$M$27)))</f>
        <v>20</v>
      </c>
      <c r="I35" s="456"/>
      <c r="J35" s="13"/>
      <c r="K35" s="14">
        <f>IF(K33=0,0,(LOOKUP(K33,'TEAM NAMES &amp; EVENTS'!$L$12:$L$27,'TEAM NAMES &amp; EVENTS'!$M$12:$M$27)))</f>
        <v>22</v>
      </c>
      <c r="L35" s="456"/>
      <c r="M35" s="13"/>
      <c r="N35" s="14">
        <f>IF(N33=0,0,(LOOKUP(N33,'TEAM NAMES &amp; EVENTS'!$L$12:$L$27,'TEAM NAMES &amp; EVENTS'!$M$12:$M$27)))</f>
        <v>18</v>
      </c>
      <c r="O35" s="456"/>
      <c r="P35" s="13"/>
      <c r="Q35" s="14">
        <f>IF(Q33=0,0,(LOOKUP(Q33,'TEAM NAMES &amp; EVENTS'!$L$12:$L$27,'TEAM NAMES &amp; EVENTS'!$M$12:$M$27)))</f>
        <v>0</v>
      </c>
      <c r="R35" s="456"/>
      <c r="S35" s="13"/>
      <c r="T35" s="14">
        <f>IF(T33=0,0,(LOOKUP(T33,'TEAM NAMES &amp; EVENTS'!$L$12:$L$27,'TEAM NAMES &amp; EVENTS'!$M$12:$M$27)))</f>
        <v>0</v>
      </c>
      <c r="U35" s="456"/>
      <c r="V35" s="13"/>
      <c r="W35" s="14">
        <f>IF(W33=0,0,(LOOKUP(W33,'TEAM NAMES &amp; EVENTS'!$L$12:$L$27,'TEAM NAMES &amp; EVENTS'!$M$12:$M$27)))</f>
        <v>22</v>
      </c>
      <c r="X35" s="456"/>
      <c r="Y35" s="13"/>
      <c r="Z35" s="14">
        <f>IF(Z33=0,0,(LOOKUP(Z33,'TEAM NAMES &amp; EVENTS'!$L$12:$L$27,'TEAM NAMES &amp; EVENTS'!$M$12:$M$27)))</f>
        <v>20</v>
      </c>
      <c r="AA35" s="456"/>
      <c r="AB35" s="13"/>
      <c r="AC35" s="14">
        <f>IF(AC33=0,0,(LOOKUP(AC33,'TEAM NAMES &amp; EVENTS'!$L$12:$L$27,'TEAM NAMES &amp; EVENTS'!$M$12:$M$27)))</f>
        <v>0</v>
      </c>
      <c r="AD35" s="6"/>
      <c r="AE35" s="461"/>
      <c r="AF35" s="467"/>
      <c r="AG35" s="31"/>
      <c r="AH35" s="7">
        <v>3</v>
      </c>
      <c r="AI35" s="73">
        <v>4.25</v>
      </c>
      <c r="AJ35" s="15"/>
      <c r="AK35" s="16">
        <f>IF(AK34=0,0,(LOOKUP(AK34,'TEAM NAMES &amp; EVENTS'!$L$12:$L$27,'TEAM NAMES &amp; EVENTS'!$M$12:$M$27)))</f>
        <v>24</v>
      </c>
      <c r="AL35" s="77">
        <v>22</v>
      </c>
      <c r="AM35" s="15"/>
      <c r="AN35" s="16">
        <f>IF(AN34=0,0,(LOOKUP(AN34,'TEAM NAMES &amp; EVENTS'!$L$12:$L$27,'TEAM NAMES &amp; EVENTS'!$M$12:$M$27)))</f>
        <v>20</v>
      </c>
      <c r="AO35" s="73">
        <v>1.15</v>
      </c>
      <c r="AP35" s="15"/>
      <c r="AQ35" s="16">
        <f>IF(AQ34=0,0,(LOOKUP(AQ34,'TEAM NAMES &amp; EVENTS'!$L$12:$L$27,'TEAM NAMES &amp; EVENTS'!$M$12:$M$27)))</f>
        <v>14</v>
      </c>
      <c r="AR35" s="73"/>
      <c r="AS35" s="15"/>
      <c r="AT35" s="16">
        <f>IF(AT34=0,0,(LOOKUP(AT34,'TEAM NAMES &amp; EVENTS'!$L$12:$L$27,'TEAM NAMES &amp; EVENTS'!$M$12:$M$27)))</f>
        <v>0</v>
      </c>
      <c r="AU35" s="77"/>
      <c r="AV35" s="15"/>
      <c r="AW35" s="16">
        <f>IF(AW34=0,0,(LOOKUP(AW34,'TEAM NAMES &amp; EVENTS'!$L$12:$L$27,'TEAM NAMES &amp; EVENTS'!$M$12:$M$27)))</f>
        <v>0</v>
      </c>
      <c r="AX35" s="73">
        <v>4.75</v>
      </c>
      <c r="AY35" s="15"/>
      <c r="AZ35" s="16">
        <f>IF(AZ34=0,0,(LOOKUP(AZ34,'TEAM NAMES &amp; EVENTS'!$L$12:$L$27,'TEAM NAMES &amp; EVENTS'!$M$12:$M$27)))</f>
        <v>22</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0" t="str">
        <f>LOOKUP("School K",'TEAM NAMES &amp; EVENTS'!B12:B35,'TEAM NAMES &amp; EVENTS'!F12:F27)</f>
        <v>K</v>
      </c>
      <c r="D36" s="465">
        <f>LOOKUP("School K",'TEAM NAMES &amp; EVENTS'!$B$12:$B$35,'TEAM NAMES &amp; EVENTS'!$E$12:$E$27)</f>
        <v>0</v>
      </c>
      <c r="E36" s="30"/>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t="str">
        <f>LOOKUP("School K",'TEAM NAMES &amp; EVENTS'!B12:B35,'TEAM NAMES &amp; EVENTS'!F12:F27)</f>
        <v>K</v>
      </c>
      <c r="AF36" s="465">
        <f>LOOKUP("School K",'TEAM NAMES &amp; EVENTS'!$B$12:$B$35,'TEAM NAMES &amp; EVENTS'!$E$12:$E$27)</f>
        <v>0</v>
      </c>
      <c r="AG36" s="30"/>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0"/>
      <c r="D37" s="466"/>
      <c r="E37" s="30"/>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30"/>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1"/>
      <c r="D38" s="467"/>
      <c r="E38" s="31"/>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31"/>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0" t="str">
        <f>LOOKUP("School L",'TEAM NAMES &amp; EVENTS'!$B$12:$B$35,'TEAM NAMES &amp; EVENTS'!$F$12:$F$27)</f>
        <v>L</v>
      </c>
      <c r="D39" s="465" t="str">
        <f>LOOKUP("School L",'TEAM NAMES &amp; EVENTS'!$B$12:$B$27,'TEAM NAMES &amp; EVENTS'!$E$12:$E$27)</f>
        <v>St George's </v>
      </c>
      <c r="E39" s="30"/>
      <c r="F39" s="455">
        <v>124.8</v>
      </c>
      <c r="G39" s="10">
        <f>IF(F39&gt;0,F39)</f>
        <v>124.8</v>
      </c>
      <c r="H39" s="457">
        <f>IF(G39=FALSE,0,RANK(G39,G$6:G$53,1))</f>
        <v>7</v>
      </c>
      <c r="I39" s="455">
        <v>37</v>
      </c>
      <c r="J39" s="10">
        <f>IF(I39&gt;0,I39)</f>
        <v>37</v>
      </c>
      <c r="K39" s="457">
        <f>IF(J39=FALSE,0,RANK(J39,J$6:J$53,1))</f>
        <v>6</v>
      </c>
      <c r="L39" s="455">
        <v>79.9</v>
      </c>
      <c r="M39" s="10">
        <f>IF(L39&gt;0,L39)</f>
        <v>79.9</v>
      </c>
      <c r="N39" s="457">
        <f>IF(M39=FALSE,0,RANK(M39,M$6:M$53,1))</f>
        <v>8</v>
      </c>
      <c r="O39" s="455"/>
      <c r="P39" s="10" t="b">
        <f>IF(O39&gt;0,O39)</f>
        <v>0</v>
      </c>
      <c r="Q39" s="457">
        <f>IF(P39=FALSE,0,RANK(P39,P$6:P$53,1))</f>
        <v>0</v>
      </c>
      <c r="R39" s="455"/>
      <c r="S39" s="10" t="b">
        <f>IF(R39&gt;0,R39)</f>
        <v>0</v>
      </c>
      <c r="T39" s="457">
        <f>IF(S39=FALSE,0,RANK(S39,S$6:S$53,1))</f>
        <v>0</v>
      </c>
      <c r="U39" s="455">
        <v>77.8</v>
      </c>
      <c r="V39" s="10">
        <f>IF(U39&gt;0,U39)</f>
        <v>77.8</v>
      </c>
      <c r="W39" s="457">
        <f>IF(V39=FALSE,0,RANK(V39,V$6:V$53,1))</f>
        <v>8</v>
      </c>
      <c r="X39" s="455"/>
      <c r="Y39" s="10" t="b">
        <f>IF(X39&gt;0,X39)</f>
        <v>0</v>
      </c>
      <c r="Z39" s="457">
        <f>IF(Y39=FALSE,0,RANK(Y39,Y$6:Y$53,1))</f>
        <v>0</v>
      </c>
      <c r="AA39" s="455"/>
      <c r="AB39" s="10" t="b">
        <f>IF(AA39&gt;0,AA39)</f>
        <v>0</v>
      </c>
      <c r="AC39" s="457">
        <f>IF(AB39=FALSE,0,RANK(AB39,AB$6:AB$53,1))</f>
        <v>0</v>
      </c>
      <c r="AD39" s="6"/>
      <c r="AE39" s="459" t="str">
        <f>LOOKUP("School L",'TEAM NAMES &amp; EVENTS'!B12:B35,'TEAM NAMES &amp; EVENTS'!F12:F27)</f>
        <v>L</v>
      </c>
      <c r="AF39" s="465" t="str">
        <f>LOOKUP("School L",'TEAM NAMES &amp; EVENTS'!$B$12:$B$35,'TEAM NAMES &amp; EVENTS'!$E$12:$E$27)</f>
        <v>St George's </v>
      </c>
      <c r="AG39" s="30"/>
      <c r="AH39" s="7">
        <v>1</v>
      </c>
      <c r="AI39" s="74">
        <v>4</v>
      </c>
      <c r="AJ39" s="17">
        <f>IF(AI39+AI40+AI41&gt;0,AI39+AI40+AI41)</f>
        <v>10</v>
      </c>
      <c r="AK39" s="9">
        <f>AI39+AI40+AI41</f>
        <v>10</v>
      </c>
      <c r="AL39" s="78"/>
      <c r="AM39" s="17" t="b">
        <f>IF(AL39+AL40+AL41&gt;0,AL39+AL40+AL41)</f>
        <v>0</v>
      </c>
      <c r="AN39" s="9">
        <f>AL39+AL40+AL41</f>
        <v>0</v>
      </c>
      <c r="AO39" s="74">
        <v>1.1</v>
      </c>
      <c r="AP39" s="17">
        <f>IF(AO39+AO40+AO41&gt;0,AO39+AO40+AO41)</f>
        <v>3.7700000000000005</v>
      </c>
      <c r="AQ39" s="9">
        <f>AO39+AO40+AO41</f>
        <v>3.7700000000000005</v>
      </c>
      <c r="AR39" s="74"/>
      <c r="AS39" s="17" t="b">
        <f>IF(AR39+AR40+AR41&gt;0,AR39+AR40+AR41)</f>
        <v>0</v>
      </c>
      <c r="AT39" s="9">
        <f>AR39+AR40+AR41</f>
        <v>0</v>
      </c>
      <c r="AU39" s="78"/>
      <c r="AV39" s="17" t="b">
        <f>IF(AU39+AU40+AU41&gt;0,AU39+AU40+AU41)</f>
        <v>0</v>
      </c>
      <c r="AW39" s="9">
        <f>AU39+AU40+AU41</f>
        <v>0</v>
      </c>
      <c r="AX39" s="74">
        <v>8.5</v>
      </c>
      <c r="AY39" s="17">
        <f>IF(AX39+AX40+AX41&gt;0,AX39+AX40+AX41)</f>
        <v>14.5</v>
      </c>
      <c r="AZ39" s="9">
        <f>AX39+AX40+AX41</f>
        <v>14.5</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0"/>
      <c r="D40" s="466"/>
      <c r="E40" s="30"/>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30"/>
      <c r="AH40" s="7">
        <v>2</v>
      </c>
      <c r="AI40" s="72">
        <v>3</v>
      </c>
      <c r="AJ40" s="11"/>
      <c r="AK40" s="12">
        <f>IF(AJ39=FALSE,0,RANK(AJ39,AJ$6:AJ$53,))</f>
        <v>8</v>
      </c>
      <c r="AL40" s="76"/>
      <c r="AM40" s="11"/>
      <c r="AN40" s="12">
        <f>IF(AM39=FALSE,0,RANK(AM39,AM$6:AM$53,))</f>
        <v>0</v>
      </c>
      <c r="AO40" s="72">
        <v>1.3</v>
      </c>
      <c r="AP40" s="11"/>
      <c r="AQ40" s="12">
        <f>IF(AP39=FALSE,0,RANK(AP39,AP$6:AP$53,))</f>
        <v>6</v>
      </c>
      <c r="AR40" s="72"/>
      <c r="AS40" s="11"/>
      <c r="AT40" s="12">
        <f>IF(AS39=FALSE,0,RANK(AS39,AS$6:AS$53,))</f>
        <v>0</v>
      </c>
      <c r="AU40" s="76"/>
      <c r="AV40" s="11"/>
      <c r="AW40" s="12">
        <f>IF(AV39=FALSE,0,RANK(AV39,AV$6:AV$53,))</f>
        <v>0</v>
      </c>
      <c r="AX40" s="72">
        <v>6</v>
      </c>
      <c r="AY40" s="11"/>
      <c r="AZ40" s="12">
        <f>IF(AY39=FALSE,0,RANK(AY39,AY$6:AY$53,))</f>
        <v>7</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1"/>
      <c r="D41" s="467"/>
      <c r="E41" s="31"/>
      <c r="F41" s="456"/>
      <c r="G41" s="13"/>
      <c r="H41" s="14">
        <f>IF(H39=0,0,(LOOKUP(H39,'TEAM NAMES &amp; EVENTS'!$L$12:$L$27,'TEAM NAMES &amp; EVENTS'!$M$12:$M$27)))</f>
        <v>14</v>
      </c>
      <c r="I41" s="456"/>
      <c r="J41" s="13"/>
      <c r="K41" s="14">
        <f>IF(K39=0,0,(LOOKUP(K39,'TEAM NAMES &amp; EVENTS'!$L$12:$L$27,'TEAM NAMES &amp; EVENTS'!$M$12:$M$27)))</f>
        <v>16</v>
      </c>
      <c r="L41" s="456"/>
      <c r="M41" s="13"/>
      <c r="N41" s="14">
        <f>IF(N39=0,0,(LOOKUP(N39,'TEAM NAMES &amp; EVENTS'!$L$12:$L$27,'TEAM NAMES &amp; EVENTS'!$M$12:$M$27)))</f>
        <v>12</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12</v>
      </c>
      <c r="X41" s="456"/>
      <c r="Y41" s="13"/>
      <c r="Z41" s="14">
        <f>IF(Z39=0,0,(LOOKUP(Z39,'TEAM NAMES &amp; EVENTS'!$L$12:$L$27,'TEAM NAMES &amp; EVENTS'!$M$12:$M$27)))</f>
        <v>0</v>
      </c>
      <c r="AA41" s="456"/>
      <c r="AB41" s="13"/>
      <c r="AC41" s="14">
        <f>IF(AC39=0,0,(LOOKUP(AC39,'TEAM NAMES &amp; EVENTS'!$L$12:$L$27,'TEAM NAMES &amp; EVENTS'!$M$12:$M$27)))</f>
        <v>0</v>
      </c>
      <c r="AD41" s="6"/>
      <c r="AE41" s="461"/>
      <c r="AF41" s="467"/>
      <c r="AG41" s="31"/>
      <c r="AH41" s="7">
        <v>3</v>
      </c>
      <c r="AI41" s="73">
        <v>3</v>
      </c>
      <c r="AJ41" s="15"/>
      <c r="AK41" s="16">
        <f>IF(AK40=0,0,(LOOKUP(AK40,'TEAM NAMES &amp; EVENTS'!$L$12:$L$27,'TEAM NAMES &amp; EVENTS'!$M$12:$M$27)))</f>
        <v>12</v>
      </c>
      <c r="AL41" s="77"/>
      <c r="AM41" s="15"/>
      <c r="AN41" s="16">
        <f>IF(AN40=0,0,(LOOKUP(AN40,'TEAM NAMES &amp; EVENTS'!$L$12:$L$27,'TEAM NAMES &amp; EVENTS'!$M$12:$M$27)))</f>
        <v>0</v>
      </c>
      <c r="AO41" s="73">
        <v>1.37</v>
      </c>
      <c r="AP41" s="15"/>
      <c r="AQ41" s="16">
        <f>IF(AQ40=0,0,(LOOKUP(AQ40,'TEAM NAMES &amp; EVENTS'!$L$12:$L$27,'TEAM NAMES &amp; EVENTS'!$M$12:$M$27)))</f>
        <v>16</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14</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0">
        <f>LOOKUP("School M",'TEAM NAMES &amp; EVENTS'!$B$12:$B$35,'TEAM NAMES &amp; EVENTS'!$F$12:$F$27)</f>
        <v>0</v>
      </c>
      <c r="D42" s="465">
        <f>LOOKUP("School M",'TEAM NAMES &amp; EVENTS'!$B$12:$B$27,'TEAM NAMES &amp; EVENTS'!$E$12:$E$27)</f>
        <v>0</v>
      </c>
      <c r="E42" s="30"/>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EVENTS'!$B$12:$B$35,'TEAM NAMES &amp; EVENTS'!$F$12:$F$27)</f>
        <v>0</v>
      </c>
      <c r="AF42" s="465">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0"/>
      <c r="D43" s="466"/>
      <c r="E43" s="30"/>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1"/>
      <c r="D44" s="467"/>
      <c r="E44" s="31"/>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0">
        <f>LOOKUP("School N",'TEAM NAMES &amp; EVENTS'!$B$12:$B$35,'TEAM NAMES &amp; EVENTS'!$F$12:$F$27)</f>
        <v>0</v>
      </c>
      <c r="D45" s="465">
        <f>LOOKUP("School N",'TEAM NAMES &amp; EVENTS'!$B$12:$B$27,'TEAM NAMES &amp; EVENTS'!$E$12:$E$27)</f>
        <v>0</v>
      </c>
      <c r="E45" s="30"/>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EVENTS'!$B$12:$B$35,'TEAM NAMES &amp; EVENTS'!$F$12:$F$27)</f>
        <v>0</v>
      </c>
      <c r="AF45" s="465">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0"/>
      <c r="D46" s="466"/>
      <c r="E46" s="30"/>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1"/>
      <c r="D47" s="467"/>
      <c r="E47" s="31"/>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0">
        <f>LOOKUP("School O",'TEAM NAMES &amp; EVENTS'!$B$12:$B$35,'TEAM NAMES &amp; EVENTS'!$F$12:$F$27)</f>
        <v>0</v>
      </c>
      <c r="D48" s="465">
        <f>LOOKUP("School O",'TEAM NAMES &amp; EVENTS'!$B$12:$B$27,'TEAM NAMES &amp; EVENTS'!$E$12:$E$27)</f>
        <v>0</v>
      </c>
      <c r="E48" s="30"/>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EVENTS'!$B$12:$B$35,'TEAM NAMES &amp; EVENTS'!$F$12:$F$27)</f>
        <v>0</v>
      </c>
      <c r="AF48" s="465">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0"/>
      <c r="D49" s="466"/>
      <c r="E49" s="30"/>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1"/>
      <c r="D50" s="467"/>
      <c r="E50" s="31"/>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0">
        <f>LOOKUP("School P",'TEAM NAMES &amp; EVENTS'!$B$12:$B$35,'TEAM NAMES &amp; EVENTS'!$F$12:$F$27)</f>
        <v>0</v>
      </c>
      <c r="D51" s="465">
        <f>LOOKUP("School P",'TEAM NAMES &amp; EVENTS'!$B$12:$B$27,'TEAM NAMES &amp; EVENTS'!$E$12:$E$27)</f>
        <v>0</v>
      </c>
      <c r="E51" s="30"/>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EVENTS'!$B$12:$B$35,'TEAM NAMES &amp; EVENTS'!$F$12:$F$27)</f>
        <v>0</v>
      </c>
      <c r="AF51" s="465">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0"/>
      <c r="D52" s="466"/>
      <c r="E52" s="30"/>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1"/>
      <c r="D53" s="467"/>
      <c r="E53" s="31"/>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BA4:BC4"/>
    <mergeCell ref="BD4:BF4"/>
    <mergeCell ref="AA6:AA8"/>
    <mergeCell ref="AC6:AC7"/>
    <mergeCell ref="AR4:AT4"/>
    <mergeCell ref="AU4:AW4"/>
    <mergeCell ref="AX4:AZ4"/>
    <mergeCell ref="AE4:AF4"/>
    <mergeCell ref="AI4:AK4"/>
    <mergeCell ref="AL4:AN4"/>
    <mergeCell ref="U51:U53"/>
    <mergeCell ref="W51:W52"/>
    <mergeCell ref="AE51:AE53"/>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U48:U50"/>
    <mergeCell ref="W48:W49"/>
    <mergeCell ref="O48:O50"/>
    <mergeCell ref="Q48:Q49"/>
    <mergeCell ref="R48:R50"/>
    <mergeCell ref="T48:T49"/>
    <mergeCell ref="AE48:AE50"/>
    <mergeCell ref="AF48:AF50"/>
    <mergeCell ref="X48:X50"/>
    <mergeCell ref="Z48:Z49"/>
    <mergeCell ref="AA48:AA50"/>
    <mergeCell ref="AC48:AC49"/>
    <mergeCell ref="I48:I50"/>
    <mergeCell ref="K48:K49"/>
    <mergeCell ref="L48:L50"/>
    <mergeCell ref="N48:N49"/>
    <mergeCell ref="C48:C50"/>
    <mergeCell ref="D48:D50"/>
    <mergeCell ref="F48:F50"/>
    <mergeCell ref="H48:H49"/>
    <mergeCell ref="U45:U47"/>
    <mergeCell ref="W45:W46"/>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O30:O32"/>
    <mergeCell ref="Q30:Q31"/>
    <mergeCell ref="R30:R32"/>
    <mergeCell ref="T30:T31"/>
    <mergeCell ref="AE30:AE32"/>
    <mergeCell ref="AF30:AF32"/>
    <mergeCell ref="X30:X32"/>
    <mergeCell ref="Z30:Z31"/>
    <mergeCell ref="AA30:AA32"/>
    <mergeCell ref="AC30:AC31"/>
    <mergeCell ref="I30:I32"/>
    <mergeCell ref="K30:K31"/>
    <mergeCell ref="L30:L32"/>
    <mergeCell ref="N30:N31"/>
    <mergeCell ref="C30:C32"/>
    <mergeCell ref="D30:D32"/>
    <mergeCell ref="F30:F32"/>
    <mergeCell ref="H30:H31"/>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U6:U8"/>
    <mergeCell ref="W6:W7"/>
    <mergeCell ref="R4:T4"/>
    <mergeCell ref="R6:R8"/>
    <mergeCell ref="T6:T7"/>
    <mergeCell ref="U4:W4"/>
    <mergeCell ref="AO4:AQ4"/>
    <mergeCell ref="X4:Z4"/>
    <mergeCell ref="AA4:AC4"/>
    <mergeCell ref="AE6:AE8"/>
    <mergeCell ref="AF6:AF8"/>
    <mergeCell ref="X6:X8"/>
    <mergeCell ref="Z6:Z7"/>
    <mergeCell ref="C9:C11"/>
    <mergeCell ref="D9:D11"/>
    <mergeCell ref="F9:F11"/>
    <mergeCell ref="H9:H10"/>
    <mergeCell ref="I9:I11"/>
    <mergeCell ref="K9:K10"/>
    <mergeCell ref="L9:L11"/>
    <mergeCell ref="N9:N10"/>
    <mergeCell ref="O9:O11"/>
    <mergeCell ref="Q9:Q10"/>
    <mergeCell ref="R9:R11"/>
    <mergeCell ref="T9:T10"/>
    <mergeCell ref="U9:U11"/>
    <mergeCell ref="W9:W10"/>
    <mergeCell ref="AE9:AE11"/>
    <mergeCell ref="AF9:AF11"/>
    <mergeCell ref="AA9:AA11"/>
    <mergeCell ref="AC9:AC10"/>
    <mergeCell ref="X9:X11"/>
    <mergeCell ref="Z9:Z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A12:AA14"/>
    <mergeCell ref="AC12:AC13"/>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A15:AA17"/>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T27:T28"/>
    <mergeCell ref="U27:U29"/>
    <mergeCell ref="W27:W28"/>
    <mergeCell ref="AE27:AE29"/>
    <mergeCell ref="AF27:AF29"/>
    <mergeCell ref="X27:X29"/>
    <mergeCell ref="Z27:Z28"/>
    <mergeCell ref="AA27:AA29"/>
    <mergeCell ref="AC27:AC28"/>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85" zoomScaleNormal="85" zoomScaleSheetLayoutView="50" zoomScalePageLayoutView="0" workbookViewId="0" topLeftCell="A17">
      <selection activeCell="F42" sqref="F42:F4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4" t="s">
        <v>18</v>
      </c>
      <c r="D4" s="485"/>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5" t="str">
        <f>'TEAM NAMES &amp; EVENTS'!U18</f>
        <v>4 lap parlauf</v>
      </c>
      <c r="Y4" s="476"/>
      <c r="Z4" s="477"/>
      <c r="AA4" s="475">
        <f>'TEAM NAMES &amp; EVENTS'!U19</f>
        <v>0</v>
      </c>
      <c r="AB4" s="476"/>
      <c r="AC4" s="477"/>
      <c r="AD4" s="85"/>
      <c r="AE4" s="484" t="s">
        <v>18</v>
      </c>
      <c r="AF4" s="485"/>
      <c r="AG4" s="62"/>
      <c r="AH4" s="62"/>
      <c r="AI4" s="472" t="str">
        <f>'TEAM NAMES &amp; EVENTS'!U21</f>
        <v>Chest Push</v>
      </c>
      <c r="AJ4" s="473"/>
      <c r="AK4" s="474"/>
      <c r="AL4" s="472" t="str">
        <f>'TEAM NAMES &amp; EVENTS'!U22</f>
        <v>Speed Bounce</v>
      </c>
      <c r="AM4" s="473"/>
      <c r="AN4" s="474"/>
      <c r="AO4" s="472" t="str">
        <f>'TEAM NAMES &amp; EVENTS'!U23</f>
        <v>Standing Long Jump</v>
      </c>
      <c r="AP4" s="473"/>
      <c r="AQ4" s="474"/>
      <c r="AR4" s="472" t="str">
        <f>'TEAM NAMES &amp; EVENTS'!U24</f>
        <v>Standing Triple Jump</v>
      </c>
      <c r="AS4" s="473"/>
      <c r="AT4" s="474"/>
      <c r="AU4" s="472" t="str">
        <f>'TEAM NAMES &amp; EVENTS'!U25</f>
        <v>Vertical Jump</v>
      </c>
      <c r="AV4" s="473"/>
      <c r="AW4" s="474"/>
      <c r="AX4" s="472" t="str">
        <f>'TEAM NAMES &amp; EVENTS'!U26</f>
        <v>Soft Javelin</v>
      </c>
      <c r="AY4" s="473"/>
      <c r="AZ4" s="474"/>
      <c r="BA4" s="472">
        <f>'TEAM NAMES &amp; EVENTS'!U27</f>
        <v>0</v>
      </c>
      <c r="BB4" s="473"/>
      <c r="BC4" s="474"/>
      <c r="BD4" s="472">
        <f>'TEAM NAMES &amp; EVENTS'!U28</f>
        <v>0</v>
      </c>
      <c r="BE4" s="473"/>
      <c r="BF4" s="474"/>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0" t="str">
        <f>LOOKUP("School A",'TEAM NAMES &amp; EVENTS'!B12:B27,'TEAM NAMES &amp; EVENTS'!F12:F27)</f>
        <v>A</v>
      </c>
      <c r="D6" s="470" t="str">
        <f>LOOKUP("School A",'TEAM NAMES &amp; EVENTS'!B12:B27,'TEAM NAMES &amp; EVENTS'!E12:E27)</f>
        <v>Salisbury Road</v>
      </c>
      <c r="E6" s="38"/>
      <c r="F6" s="478">
        <v>99.4</v>
      </c>
      <c r="G6" s="5">
        <f>IF(F6&gt;0,F6)</f>
        <v>99.4</v>
      </c>
      <c r="H6" s="457">
        <f>IF(G6=FALSE,0,RANK(G6,G$6:G$53,1))</f>
        <v>2</v>
      </c>
      <c r="I6" s="478">
        <v>28.9</v>
      </c>
      <c r="J6" s="5">
        <f>IF(I6&gt;0,I6)</f>
        <v>28.9</v>
      </c>
      <c r="K6" s="457">
        <f>IF(J6=FALSE,0,RANK(J6,J$6:J$53,1))</f>
        <v>1</v>
      </c>
      <c r="L6" s="478">
        <v>65</v>
      </c>
      <c r="M6" s="5">
        <f>IF(L6&gt;0,L6)</f>
        <v>65</v>
      </c>
      <c r="N6" s="457">
        <f>IF(M6=FALSE,0,RANK(M6,M$6:M$53,1))</f>
        <v>7</v>
      </c>
      <c r="O6" s="478"/>
      <c r="P6" s="5" t="b">
        <f>IF(O6&gt;0,O6)</f>
        <v>0</v>
      </c>
      <c r="Q6" s="457">
        <f>IF(P6=FALSE,0,RANK(P6,P$6:P$53,1))</f>
        <v>0</v>
      </c>
      <c r="R6" s="478"/>
      <c r="S6" s="5" t="b">
        <f>IF(R6&gt;0,R6)</f>
        <v>0</v>
      </c>
      <c r="T6" s="457">
        <f>IF(S6=FALSE,0,RANK(S6,S$6:S$53,1))</f>
        <v>0</v>
      </c>
      <c r="U6" s="478">
        <v>62</v>
      </c>
      <c r="V6" s="5">
        <f>IF(U6&gt;0,U6)</f>
        <v>62</v>
      </c>
      <c r="W6" s="457">
        <f>IF(V6=FALSE,0,RANK(V6,V$6:V$53,1))</f>
        <v>2</v>
      </c>
      <c r="X6" s="478">
        <v>62.5</v>
      </c>
      <c r="Y6" s="5">
        <f>IF(X6&gt;0,X6)</f>
        <v>62.5</v>
      </c>
      <c r="Z6" s="457">
        <f>IF(Y6=FALSE,0,RANK(Y6,Y$6:Y$53,1))</f>
        <v>3</v>
      </c>
      <c r="AA6" s="478"/>
      <c r="AB6" s="5" t="b">
        <f>IF(AA6&gt;0,AA6)</f>
        <v>0</v>
      </c>
      <c r="AC6" s="457">
        <f>IF(AB6=FALSE,0,RANK(AB6,AB$6:AB$53,1))</f>
        <v>0</v>
      </c>
      <c r="AD6" s="6"/>
      <c r="AE6" s="459" t="str">
        <f>LOOKUP("School A",'TEAM NAMES &amp; EVENTS'!B12:B27,'TEAM NAMES &amp; EVENTS'!F12:F27)</f>
        <v>A</v>
      </c>
      <c r="AF6" s="462" t="str">
        <f>LOOKUP("School A",'TEAM NAMES &amp; EVENTS'!B12:B27,'TEAM NAMES &amp; EVENTS'!E12:E27)</f>
        <v>Salisbury Road</v>
      </c>
      <c r="AG6" s="38"/>
      <c r="AH6" s="7">
        <v>1</v>
      </c>
      <c r="AI6" s="71">
        <v>4.5</v>
      </c>
      <c r="AJ6" s="8">
        <f>IF(AI6+AI7+AI8&gt;0,AI6+AI7+AI8)</f>
        <v>13.5</v>
      </c>
      <c r="AK6" s="9">
        <f>AI6+AI7+AI8</f>
        <v>13.5</v>
      </c>
      <c r="AL6" s="75">
        <v>48</v>
      </c>
      <c r="AM6" s="8">
        <f>IF(AL6+AL7+AL8&gt;0,AL6+AL7+AL8)</f>
        <v>125</v>
      </c>
      <c r="AN6" s="9">
        <f>AL6+AL7+AL8</f>
        <v>125</v>
      </c>
      <c r="AO6" s="71">
        <v>1.52</v>
      </c>
      <c r="AP6" s="8">
        <f>IF(AO6+AO7+AO8&gt;0,AO6+AO7+AO8)</f>
        <v>4.42</v>
      </c>
      <c r="AQ6" s="9">
        <f>AO6+AO7+AO8</f>
        <v>4.42</v>
      </c>
      <c r="AR6" s="71"/>
      <c r="AS6" s="8" t="b">
        <f>IF(AR6+AR7+AR8&gt;0,AR6+AR7+AR8)</f>
        <v>0</v>
      </c>
      <c r="AT6" s="9">
        <f>AR6+AR7+AR8</f>
        <v>0</v>
      </c>
      <c r="AU6" s="75"/>
      <c r="AV6" s="8" t="b">
        <f>IF(AU6+AU7+AU8&gt;0,AU6+AU7+AU8)</f>
        <v>0</v>
      </c>
      <c r="AW6" s="9">
        <f>AU6+AU7+AU8</f>
        <v>0</v>
      </c>
      <c r="AX6" s="71">
        <v>8.5</v>
      </c>
      <c r="AY6" s="8">
        <f>IF(AX6+AX7+AX8&gt;0,AX6+AX7+AX8)</f>
        <v>22.75</v>
      </c>
      <c r="AZ6" s="9">
        <f>AX6+AX7+AX8</f>
        <v>22.75</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0"/>
      <c r="D7" s="470"/>
      <c r="E7" s="39"/>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3"/>
      <c r="AG7" s="39"/>
      <c r="AH7" s="7">
        <v>2</v>
      </c>
      <c r="AI7" s="72">
        <v>4.5</v>
      </c>
      <c r="AJ7" s="11"/>
      <c r="AK7" s="12">
        <f>IF(AJ6=FALSE,0,RANK(AJ6,AJ$6:AJ$53,))</f>
        <v>3</v>
      </c>
      <c r="AL7" s="76">
        <v>35</v>
      </c>
      <c r="AM7" s="11"/>
      <c r="AN7" s="12">
        <f>IF(AM6=FALSE,0,RANK(AM6,AM$6:AM$53,))</f>
        <v>3</v>
      </c>
      <c r="AO7" s="72">
        <v>1.6</v>
      </c>
      <c r="AP7" s="11"/>
      <c r="AQ7" s="12">
        <f>IF(AP6=FALSE,0,RANK(AP6,AP$6:AP$53,))</f>
        <v>4</v>
      </c>
      <c r="AR7" s="72"/>
      <c r="AS7" s="11"/>
      <c r="AT7" s="12">
        <f>IF(AS6=FALSE,0,RANK(AS6,AS$6:AS$53,))</f>
        <v>0</v>
      </c>
      <c r="AU7" s="76"/>
      <c r="AV7" s="11"/>
      <c r="AW7" s="12">
        <f>IF(AV6=FALSE,0,RANK(AV6,AV$6:AV$53,))</f>
        <v>0</v>
      </c>
      <c r="AX7" s="72">
        <v>4.25</v>
      </c>
      <c r="AY7" s="11"/>
      <c r="AZ7" s="12">
        <f>IF(AY6=FALSE,0,RANK(AY6,AY$6:AY$53,))</f>
        <v>6</v>
      </c>
      <c r="BA7" s="72"/>
      <c r="BB7" s="11"/>
      <c r="BC7" s="12">
        <f>IF(BB6=FALSE,0,RANK(BB6,BB$6:BB$53,))</f>
        <v>0</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1"/>
      <c r="D8" s="471"/>
      <c r="E8" s="40"/>
      <c r="F8" s="456"/>
      <c r="G8" s="13"/>
      <c r="H8" s="14">
        <f>IF(H6=0,0,(LOOKUP(H6,'TEAM NAMES &amp; EVENTS'!$L$12:$L$27,'TEAM NAMES &amp; EVENTS'!$M$12:$M$27)))</f>
        <v>24</v>
      </c>
      <c r="I8" s="456"/>
      <c r="J8" s="13"/>
      <c r="K8" s="14">
        <f>IF(K6=0,0,(LOOKUP(K6,'TEAM NAMES &amp; EVENTS'!$L$12:$L$27,'TEAM NAMES &amp; EVENTS'!$M$12:$M$27)))</f>
        <v>26</v>
      </c>
      <c r="L8" s="456"/>
      <c r="M8" s="13"/>
      <c r="N8" s="14">
        <f>IF(N6=0,0,(LOOKUP(N6,'TEAM NAMES &amp; EVENTS'!$L$12:$L$27,'TEAM NAMES &amp; EVENTS'!$M$12:$M$27)))</f>
        <v>14</v>
      </c>
      <c r="O8" s="456"/>
      <c r="P8" s="13"/>
      <c r="Q8" s="14">
        <f>IF(Q6=0,0,(LOOKUP(Q6,'TEAM NAMES &amp; EVENTS'!$L$12:$L$27,'TEAM NAMES &amp; EVENTS'!$M$12:$M$27)))</f>
        <v>0</v>
      </c>
      <c r="R8" s="456"/>
      <c r="S8" s="13"/>
      <c r="T8" s="14">
        <f>IF(T6=0,0,(LOOKUP(T6,'TEAM NAMES &amp; EVENTS'!$L$12:$L$27,'TEAM NAMES &amp; EVENTS'!$M$12:$M$27)))</f>
        <v>0</v>
      </c>
      <c r="U8" s="456"/>
      <c r="V8" s="13"/>
      <c r="W8" s="14">
        <f>IF(W6=0,0,(LOOKUP(W6,'TEAM NAMES &amp; EVENTS'!$L$12:$L$27,'TEAM NAMES &amp; EVENTS'!$M$12:$M$27)))</f>
        <v>24</v>
      </c>
      <c r="X8" s="456"/>
      <c r="Y8" s="13"/>
      <c r="Z8" s="14">
        <f>IF(Z6=0,0,(LOOKUP(Z6,'TEAM NAMES &amp; EVENTS'!$L$12:$L$27,'TEAM NAMES &amp; EVENTS'!$M$12:$M$27)))</f>
        <v>22</v>
      </c>
      <c r="AA8" s="456"/>
      <c r="AB8" s="13"/>
      <c r="AC8" s="14">
        <f>IF(AC6=0,0,(LOOKUP(AC6,'TEAM NAMES &amp; EVENTS'!$L$12:$L$27,'TEAM NAMES &amp; EVENTS'!$M$12:$M$27)))</f>
        <v>0</v>
      </c>
      <c r="AD8" s="6"/>
      <c r="AE8" s="461"/>
      <c r="AF8" s="464"/>
      <c r="AG8" s="40"/>
      <c r="AH8" s="7">
        <v>3</v>
      </c>
      <c r="AI8" s="73">
        <v>4.5</v>
      </c>
      <c r="AJ8" s="15"/>
      <c r="AK8" s="16">
        <f>IF(AK7=0,0,(LOOKUP(AK7,'TEAM NAMES &amp; EVENTS'!$L$12:$L$27,'TEAM NAMES &amp; EVENTS'!$M$12:$M$27)))</f>
        <v>22</v>
      </c>
      <c r="AL8" s="77">
        <v>42</v>
      </c>
      <c r="AM8" s="15"/>
      <c r="AN8" s="16">
        <f>IF(AN7=0,0,(LOOKUP(AN7,'TEAM NAMES &amp; EVENTS'!$L$12:$L$27,'TEAM NAMES &amp; EVENTS'!$M$12:$M$27)))</f>
        <v>22</v>
      </c>
      <c r="AO8" s="73">
        <v>1.3</v>
      </c>
      <c r="AP8" s="15"/>
      <c r="AQ8" s="16">
        <f>IF(AQ7=0,0,(LOOKUP(AQ7,'TEAM NAMES &amp; EVENTS'!$L$12:$L$27,'TEAM NAMES &amp; EVENTS'!$M$12:$M$27)))</f>
        <v>20</v>
      </c>
      <c r="AR8" s="73"/>
      <c r="AS8" s="15"/>
      <c r="AT8" s="16">
        <f>IF(AT7=0,0,(LOOKUP(AT7,'TEAM NAMES &amp; EVENTS'!$L$12:$L$27,'TEAM NAMES &amp; EVENTS'!$M$12:$M$27)))</f>
        <v>0</v>
      </c>
      <c r="AU8" s="77"/>
      <c r="AV8" s="15"/>
      <c r="AW8" s="16">
        <f>IF(AW7=0,0,(LOOKUP(AW7,'TEAM NAMES &amp; EVENTS'!$L$12:$L$27,'TEAM NAMES &amp; EVENTS'!$M$12:$M$27)))</f>
        <v>0</v>
      </c>
      <c r="AX8" s="73">
        <v>10</v>
      </c>
      <c r="AY8" s="15"/>
      <c r="AZ8" s="16">
        <f>IF(AZ7=0,0,(LOOKUP(AZ7,'TEAM NAMES &amp; EVENTS'!$L$12:$L$27,'TEAM NAMES &amp; EVENTS'!$M$12:$M$27)))</f>
        <v>16</v>
      </c>
      <c r="BA8" s="73"/>
      <c r="BB8" s="15"/>
      <c r="BC8" s="16">
        <f>IF(BC7=0,0,(LOOKUP(BC7,'TEAM NAMES &amp; EVENTS'!$L$12:$L$27,'TEAM NAMES &amp; EVENTS'!$M$12:$M$27)))</f>
        <v>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59" t="str">
        <f>LOOKUP("School B",'TEAM NAMES &amp; EVENTS'!B12:B27,'TEAM NAMES &amp; EVENTS'!F12:F27)</f>
        <v>B</v>
      </c>
      <c r="D9" s="470" t="str">
        <f>LOOKUP("School B",'TEAM NAMES &amp; EVENTS'!B12:B27,'TEAM NAMES &amp; EVENTS'!E12:E27)</f>
        <v>Elburton</v>
      </c>
      <c r="E9" s="39"/>
      <c r="F9" s="455">
        <v>97.3</v>
      </c>
      <c r="G9" s="10">
        <f>IF(F9&gt;0,F9)</f>
        <v>97.3</v>
      </c>
      <c r="H9" s="457">
        <f>IF(G9=FALSE,0,RANK(G9,G$6:G$53,1))</f>
        <v>1</v>
      </c>
      <c r="I9" s="455">
        <v>29.9</v>
      </c>
      <c r="J9" s="10">
        <f>IF(I9&gt;0,I9)</f>
        <v>29.9</v>
      </c>
      <c r="K9" s="457">
        <f>IF(J9=FALSE,0,RANK(J9,J$6:J$53,1))</f>
        <v>2</v>
      </c>
      <c r="L9" s="455">
        <v>60.8</v>
      </c>
      <c r="M9" s="10">
        <f>IF(L9&gt;0,L9)</f>
        <v>60.8</v>
      </c>
      <c r="N9" s="457">
        <f>IF(M9=FALSE,0,RANK(M9,M$6:M$53,1))</f>
        <v>1</v>
      </c>
      <c r="O9" s="455"/>
      <c r="P9" s="10" t="b">
        <f>IF(O9&gt;0,O9)</f>
        <v>0</v>
      </c>
      <c r="Q9" s="457">
        <f>IF(P9=FALSE,0,RANK(P9,P$6:P$53,1))</f>
        <v>0</v>
      </c>
      <c r="R9" s="455"/>
      <c r="S9" s="10" t="b">
        <f>IF(R9&gt;0,R9)</f>
        <v>0</v>
      </c>
      <c r="T9" s="457">
        <f>IF(S9=FALSE,0,RANK(S9,S$6:S$53,1))</f>
        <v>0</v>
      </c>
      <c r="U9" s="455">
        <v>61.2</v>
      </c>
      <c r="V9" s="10">
        <f>IF(U9&gt;0,U9)</f>
        <v>61.2</v>
      </c>
      <c r="W9" s="457">
        <f>IF(V9=FALSE,0,RANK(V9,V$6:V$53,1))</f>
        <v>1</v>
      </c>
      <c r="X9" s="455">
        <v>60</v>
      </c>
      <c r="Y9" s="10">
        <f>IF(X9&gt;0,X9)</f>
        <v>60</v>
      </c>
      <c r="Z9" s="457">
        <f>IF(Y9=FALSE,0,RANK(Y9,Y$6:Y$53,1))</f>
        <v>1</v>
      </c>
      <c r="AA9" s="455"/>
      <c r="AB9" s="10" t="b">
        <f>IF(AA9&gt;0,AA9)</f>
        <v>0</v>
      </c>
      <c r="AC9" s="457">
        <f>IF(AB9=FALSE,0,RANK(AB9,AB$6:AB$53,1))</f>
        <v>0</v>
      </c>
      <c r="AD9" s="6"/>
      <c r="AE9" s="459" t="str">
        <f>LOOKUP("School B",'TEAM NAMES &amp; EVENTS'!B12:B27,'TEAM NAMES &amp; EVENTS'!F12:F27)</f>
        <v>B</v>
      </c>
      <c r="AF9" s="462" t="str">
        <f>LOOKUP("School B",'TEAM NAMES &amp; EVENTS'!B12:B27,'TEAM NAMES &amp; EVENTS'!E12:E27)</f>
        <v>Elburton</v>
      </c>
      <c r="AG9" s="39"/>
      <c r="AH9" s="7">
        <v>1</v>
      </c>
      <c r="AI9" s="74">
        <v>4.5</v>
      </c>
      <c r="AJ9" s="17">
        <f>IF(AI9+AI10+AI11&gt;0,AI9+AI10+AI11)</f>
        <v>14</v>
      </c>
      <c r="AK9" s="9">
        <f>AI9+AI10+AI11</f>
        <v>14</v>
      </c>
      <c r="AL9" s="78">
        <v>47</v>
      </c>
      <c r="AM9" s="17">
        <f>IF(AL9+AL10+AL11&gt;0,AL9+AL10+AL11)</f>
        <v>141</v>
      </c>
      <c r="AN9" s="9">
        <f>AL9+AL10+AL11</f>
        <v>141</v>
      </c>
      <c r="AO9" s="74">
        <v>1.52</v>
      </c>
      <c r="AP9" s="17">
        <f>IF(AO9+AO10+AO11&gt;0,AO9+AO10+AO11)</f>
        <v>5.1499999999999995</v>
      </c>
      <c r="AQ9" s="9">
        <f>AO9+AO10+AO11</f>
        <v>5.1499999999999995</v>
      </c>
      <c r="AR9" s="74"/>
      <c r="AS9" s="17" t="b">
        <f>IF(AR9+AR10+AR11&gt;0,AR9+AR10+AR11)</f>
        <v>0</v>
      </c>
      <c r="AT9" s="9">
        <f>AR9+AR10+AR11</f>
        <v>0</v>
      </c>
      <c r="AU9" s="78"/>
      <c r="AV9" s="17" t="b">
        <f>IF(AU9+AU10+AU11&gt;0,AU9+AU10+AU11)</f>
        <v>0</v>
      </c>
      <c r="AW9" s="9">
        <f>AU9+AU10+AU11</f>
        <v>0</v>
      </c>
      <c r="AX9" s="74">
        <v>11.5</v>
      </c>
      <c r="AY9" s="17">
        <f>IF(AX9+AX10+AX11&gt;0,AX9+AX10+AX11)</f>
        <v>30.5</v>
      </c>
      <c r="AZ9" s="9">
        <f>AX9+AX10+AX11</f>
        <v>30.5</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0"/>
      <c r="D10" s="470"/>
      <c r="E10" s="39"/>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3"/>
      <c r="AG10" s="39"/>
      <c r="AH10" s="7">
        <v>2</v>
      </c>
      <c r="AI10" s="72">
        <v>4.5</v>
      </c>
      <c r="AJ10" s="11"/>
      <c r="AK10" s="12">
        <f>IF(AJ9=FALSE,0,RANK(AJ9,AJ$6:AJ$53,))</f>
        <v>2</v>
      </c>
      <c r="AL10" s="76">
        <v>49</v>
      </c>
      <c r="AM10" s="11"/>
      <c r="AN10" s="12">
        <f>IF(AM9=FALSE,0,RANK(AM9,AM$6:AM$53,))</f>
        <v>1</v>
      </c>
      <c r="AO10" s="72">
        <v>1.95</v>
      </c>
      <c r="AP10" s="11"/>
      <c r="AQ10" s="12">
        <f>IF(AP9=FALSE,0,RANK(AP9,AP$6:AP$53,))</f>
        <v>1</v>
      </c>
      <c r="AR10" s="72"/>
      <c r="AS10" s="11"/>
      <c r="AT10" s="12">
        <f>IF(AS9=FALSE,0,RANK(AS9,AS$6:AS$53,))</f>
        <v>0</v>
      </c>
      <c r="AU10" s="76"/>
      <c r="AV10" s="11"/>
      <c r="AW10" s="12">
        <f>IF(AV9=FALSE,0,RANK(AV9,AV$6:AV$53,))</f>
        <v>0</v>
      </c>
      <c r="AX10" s="72">
        <v>9.5</v>
      </c>
      <c r="AY10" s="11"/>
      <c r="AZ10" s="12">
        <f>IF(AY9=FALSE,0,RANK(AY9,AY$6:AY$53,))</f>
        <v>3</v>
      </c>
      <c r="BA10" s="72"/>
      <c r="BB10" s="11"/>
      <c r="BC10" s="12">
        <f>IF(BB9=FALSE,0,RANK(BB9,BB$6:BB$53,))</f>
        <v>0</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1"/>
      <c r="D11" s="471"/>
      <c r="E11" s="40"/>
      <c r="F11" s="456"/>
      <c r="G11" s="13"/>
      <c r="H11" s="14">
        <f>IF(H9=0,0,(LOOKUP(H9,'TEAM NAMES &amp; EVENTS'!$L$12:$L$27,'TEAM NAMES &amp; EVENTS'!$M$12:$M$27)))</f>
        <v>26</v>
      </c>
      <c r="I11" s="456"/>
      <c r="J11" s="13"/>
      <c r="K11" s="14">
        <f>IF(K9=0,0,(LOOKUP(K9,'TEAM NAMES &amp; EVENTS'!$L$12:$L$27,'TEAM NAMES &amp; EVENTS'!$M$12:$M$27)))</f>
        <v>24</v>
      </c>
      <c r="L11" s="456"/>
      <c r="M11" s="13"/>
      <c r="N11" s="14">
        <f>IF(N9=0,0,(LOOKUP(N9,'TEAM NAMES &amp; EVENTS'!$L$12:$L$27,'TEAM NAMES &amp; EVENTS'!$M$12:$M$27)))</f>
        <v>26</v>
      </c>
      <c r="O11" s="456"/>
      <c r="P11" s="13"/>
      <c r="Q11" s="14">
        <f>IF(Q9=0,0,(LOOKUP(Q9,'TEAM NAMES &amp; EVENTS'!$L$12:$L$27,'TEAM NAMES &amp; EVENTS'!$M$12:$M$27)))</f>
        <v>0</v>
      </c>
      <c r="R11" s="456"/>
      <c r="S11" s="13"/>
      <c r="T11" s="14">
        <f>IF(T9=0,0,(LOOKUP(T9,'TEAM NAMES &amp; EVENTS'!$L$12:$L$27,'TEAM NAMES &amp; EVENTS'!$M$12:$M$27)))</f>
        <v>0</v>
      </c>
      <c r="U11" s="456"/>
      <c r="V11" s="13"/>
      <c r="W11" s="14">
        <f>IF(W9=0,0,(LOOKUP(W9,'TEAM NAMES &amp; EVENTS'!$L$12:$L$27,'TEAM NAMES &amp; EVENTS'!$M$12:$M$27)))</f>
        <v>26</v>
      </c>
      <c r="X11" s="456"/>
      <c r="Y11" s="13"/>
      <c r="Z11" s="14">
        <f>IF(Z9=0,0,(LOOKUP(Z9,'TEAM NAMES &amp; EVENTS'!$L$12:$L$27,'TEAM NAMES &amp; EVENTS'!$M$12:$M$27)))</f>
        <v>26</v>
      </c>
      <c r="AA11" s="456"/>
      <c r="AB11" s="13"/>
      <c r="AC11" s="14">
        <f>IF(AC9=0,0,(LOOKUP(AC9,'TEAM NAMES &amp; EVENTS'!$L$12:$L$27,'TEAM NAMES &amp; EVENTS'!$M$12:$M$27)))</f>
        <v>0</v>
      </c>
      <c r="AD11" s="6"/>
      <c r="AE11" s="461"/>
      <c r="AF11" s="464"/>
      <c r="AG11" s="40"/>
      <c r="AH11" s="7">
        <v>3</v>
      </c>
      <c r="AI11" s="73">
        <v>5</v>
      </c>
      <c r="AJ11" s="15"/>
      <c r="AK11" s="16">
        <f>IF(AK10=0,0,(LOOKUP(AK10,'TEAM NAMES &amp; EVENTS'!$L$12:$L$27,'TEAM NAMES &amp; EVENTS'!$M$12:$M$27)))</f>
        <v>24</v>
      </c>
      <c r="AL11" s="77">
        <v>45</v>
      </c>
      <c r="AM11" s="15"/>
      <c r="AN11" s="16">
        <f>IF(AN10=0,0,(LOOKUP(AN10,'TEAM NAMES &amp; EVENTS'!$L$12:$L$27,'TEAM NAMES &amp; EVENTS'!$M$12:$M$27)))</f>
        <v>26</v>
      </c>
      <c r="AO11" s="73">
        <v>1.68</v>
      </c>
      <c r="AP11" s="15"/>
      <c r="AQ11" s="16">
        <f>IF(AQ10=0,0,(LOOKUP(AQ10,'TEAM NAMES &amp; EVENTS'!$L$12:$L$27,'TEAM NAMES &amp; EVENTS'!$M$12:$M$27)))</f>
        <v>26</v>
      </c>
      <c r="AR11" s="73"/>
      <c r="AS11" s="15"/>
      <c r="AT11" s="16">
        <f>IF(AT10=0,0,(LOOKUP(AT10,'TEAM NAMES &amp; EVENTS'!$L$12:$L$27,'TEAM NAMES &amp; EVENTS'!$M$12:$M$27)))</f>
        <v>0</v>
      </c>
      <c r="AU11" s="77"/>
      <c r="AV11" s="15"/>
      <c r="AW11" s="16">
        <f>IF(AW10=0,0,(LOOKUP(AW10,'TEAM NAMES &amp; EVENTS'!$L$12:$L$27,'TEAM NAMES &amp; EVENTS'!$M$12:$M$27)))</f>
        <v>0</v>
      </c>
      <c r="AX11" s="73">
        <v>9.5</v>
      </c>
      <c r="AY11" s="15"/>
      <c r="AZ11" s="16">
        <f>IF(AZ10=0,0,(LOOKUP(AZ10,'TEAM NAMES &amp; EVENTS'!$L$12:$L$27,'TEAM NAMES &amp; EVENTS'!$M$12:$M$27)))</f>
        <v>22</v>
      </c>
      <c r="BA11" s="73"/>
      <c r="BB11" s="15"/>
      <c r="BC11" s="16">
        <f>IF(BC10=0,0,(LOOKUP(BC10,'TEAM NAMES &amp; EVENTS'!$L$12:$L$27,'TEAM NAMES &amp; EVENTS'!$M$12:$M$27)))</f>
        <v>0</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59" t="str">
        <f>LOOKUP("School C",'TEAM NAMES &amp; EVENTS'!B12:B27,'TEAM NAMES &amp; EVENTS'!F12:F27)</f>
        <v>C </v>
      </c>
      <c r="D12" s="465" t="str">
        <f>LOOKUP("School C",'TEAM NAMES &amp; EVENTS'!B12:B27,'TEAM NAMES &amp; EVENTS'!E12:E27)</f>
        <v>Hyde Park</v>
      </c>
      <c r="E12" s="39"/>
      <c r="F12" s="455">
        <v>104.3</v>
      </c>
      <c r="G12" s="10">
        <f>IF(F12&gt;0,F12)</f>
        <v>104.3</v>
      </c>
      <c r="H12" s="457">
        <f>IF(G12=FALSE,0,RANK(G12,G$6:G$53,1))</f>
        <v>4</v>
      </c>
      <c r="I12" s="455">
        <v>31.9</v>
      </c>
      <c r="J12" s="10">
        <f>IF(I12&gt;0,I12)</f>
        <v>31.9</v>
      </c>
      <c r="K12" s="457">
        <f>IF(J12=FALSE,0,RANK(J12,J$6:J$53,1))</f>
        <v>5</v>
      </c>
      <c r="L12" s="455">
        <v>63</v>
      </c>
      <c r="M12" s="10">
        <f>IF(L12&gt;0,L12)</f>
        <v>63</v>
      </c>
      <c r="N12" s="457">
        <f>IF(M12=FALSE,0,RANK(M12,M$6:M$53,1))</f>
        <v>2</v>
      </c>
      <c r="O12" s="455"/>
      <c r="P12" s="10" t="b">
        <f>IF(O12&gt;0,O12)</f>
        <v>0</v>
      </c>
      <c r="Q12" s="457">
        <f>IF(P12=FALSE,0,RANK(P12,P$6:P$53,1))</f>
        <v>0</v>
      </c>
      <c r="R12" s="455"/>
      <c r="S12" s="10" t="b">
        <f>IF(R12&gt;0,R12)</f>
        <v>0</v>
      </c>
      <c r="T12" s="457">
        <f>IF(S12=FALSE,0,RANK(S12,S$6:S$53,1))</f>
        <v>0</v>
      </c>
      <c r="U12" s="455">
        <v>66.3</v>
      </c>
      <c r="V12" s="10">
        <f>IF(U12&gt;0,U12)</f>
        <v>66.3</v>
      </c>
      <c r="W12" s="457">
        <f>IF(V12=FALSE,0,RANK(V12,V$6:V$53,1))</f>
        <v>6</v>
      </c>
      <c r="X12" s="455">
        <v>64.8</v>
      </c>
      <c r="Y12" s="10">
        <f>IF(X12&gt;0,X12)</f>
        <v>64.8</v>
      </c>
      <c r="Z12" s="457">
        <f>IF(Y12=FALSE,0,RANK(Y12,Y$6:Y$53,1))</f>
        <v>4</v>
      </c>
      <c r="AA12" s="455"/>
      <c r="AB12" s="10" t="b">
        <f>IF(AA12&gt;0,AA12)</f>
        <v>0</v>
      </c>
      <c r="AC12" s="457">
        <f>IF(AB12=FALSE,0,RANK(AB12,AB$6:AB$53,1))</f>
        <v>0</v>
      </c>
      <c r="AD12" s="6"/>
      <c r="AE12" s="459" t="str">
        <f>LOOKUP("School C",'TEAM NAMES &amp; EVENTS'!B12:B27,'TEAM NAMES &amp; EVENTS'!F12:F27)</f>
        <v>C </v>
      </c>
      <c r="AF12" s="462" t="str">
        <f>LOOKUP("School C",'TEAM NAMES &amp; EVENTS'!B12:B27,'TEAM NAMES &amp; EVENTS'!E12:E27)</f>
        <v>Hyde Park</v>
      </c>
      <c r="AG12" s="39"/>
      <c r="AH12" s="7">
        <v>1</v>
      </c>
      <c r="AI12" s="74">
        <v>5</v>
      </c>
      <c r="AJ12" s="17">
        <f>IF(AI12+AI13+AI14&gt;0,AI12+AI13+AI14)</f>
        <v>15.25</v>
      </c>
      <c r="AK12" s="9">
        <f>AI12+AI13+AI14</f>
        <v>15.25</v>
      </c>
      <c r="AL12" s="78">
        <v>38</v>
      </c>
      <c r="AM12" s="17">
        <f>IF(AL12+AL13+AL14&gt;0,AL12+AL13+AL14)</f>
        <v>109</v>
      </c>
      <c r="AN12" s="9">
        <f>AL12+AL13+AL14</f>
        <v>109</v>
      </c>
      <c r="AO12" s="74">
        <v>1.52</v>
      </c>
      <c r="AP12" s="17">
        <f>IF(AO12+AO13+AO14&gt;0,AO12+AO13+AO14)</f>
        <v>4.4</v>
      </c>
      <c r="AQ12" s="9">
        <f>AO12+AO13+AO14</f>
        <v>4.4</v>
      </c>
      <c r="AR12" s="74"/>
      <c r="AS12" s="17" t="b">
        <f>IF(AR12+AR13+AR14&gt;0,AR12+AR13+AR14)</f>
        <v>0</v>
      </c>
      <c r="AT12" s="9">
        <f>AR12+AR13+AR14</f>
        <v>0</v>
      </c>
      <c r="AU12" s="78"/>
      <c r="AV12" s="17" t="b">
        <f>IF(AU12+AU13+AU14&gt;0,AU12+AU13+AU14)</f>
        <v>0</v>
      </c>
      <c r="AW12" s="9">
        <f>AU12+AU13+AU14</f>
        <v>0</v>
      </c>
      <c r="AX12" s="74">
        <v>12</v>
      </c>
      <c r="AY12" s="17">
        <f>IF(AX12+AX13+AX14&gt;0,AX12+AX13+AX14)</f>
        <v>26.25</v>
      </c>
      <c r="AZ12" s="9">
        <f>AX12+AX13+AX14</f>
        <v>26.25</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0"/>
      <c r="D13" s="466"/>
      <c r="E13" s="39"/>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39"/>
      <c r="AH13" s="7">
        <v>2</v>
      </c>
      <c r="AI13" s="72">
        <v>5.25</v>
      </c>
      <c r="AJ13" s="11"/>
      <c r="AK13" s="12">
        <f>IF(AJ12=FALSE,0,RANK(AJ12,AJ$6:AJ$53,))</f>
        <v>1</v>
      </c>
      <c r="AL13" s="76">
        <v>42</v>
      </c>
      <c r="AM13" s="11"/>
      <c r="AN13" s="12">
        <f>IF(AM12=FALSE,0,RANK(AM12,AM$6:AM$53,))</f>
        <v>4</v>
      </c>
      <c r="AO13" s="72">
        <v>1.44</v>
      </c>
      <c r="AP13" s="11"/>
      <c r="AQ13" s="12">
        <f>IF(AP12=FALSE,0,RANK(AP12,AP$6:AP$53,))</f>
        <v>5</v>
      </c>
      <c r="AR13" s="72"/>
      <c r="AS13" s="11"/>
      <c r="AT13" s="12">
        <f>IF(AS12=FALSE,0,RANK(AS12,AS$6:AS$53,))</f>
        <v>0</v>
      </c>
      <c r="AU13" s="76"/>
      <c r="AV13" s="11"/>
      <c r="AW13" s="12">
        <f>IF(AV12=FALSE,0,RANK(AV12,AV$6:AV$53,))</f>
        <v>0</v>
      </c>
      <c r="AX13" s="72">
        <v>6</v>
      </c>
      <c r="AY13" s="11"/>
      <c r="AZ13" s="12">
        <f>IF(AY12=FALSE,0,RANK(AY12,AY$6:AY$53,))</f>
        <v>4</v>
      </c>
      <c r="BA13" s="72"/>
      <c r="BB13" s="11"/>
      <c r="BC13" s="12">
        <f>IF(BB12=FALSE,0,RANK(BB12,BB$6:BB$53,))</f>
        <v>0</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1"/>
      <c r="D14" s="467"/>
      <c r="E14" s="40"/>
      <c r="F14" s="456"/>
      <c r="G14" s="13"/>
      <c r="H14" s="14">
        <f>IF(H12=0,0,(LOOKUP(H12,'TEAM NAMES &amp; EVENTS'!$L$12:$L$27,'TEAM NAMES &amp; EVENTS'!$M$12:$M$27)))</f>
        <v>20</v>
      </c>
      <c r="I14" s="456"/>
      <c r="J14" s="13"/>
      <c r="K14" s="14">
        <f>IF(K12=0,0,(LOOKUP(K12,'TEAM NAMES &amp; EVENTS'!$L$12:$L$27,'TEAM NAMES &amp; EVENTS'!$M$12:$M$27)))</f>
        <v>18</v>
      </c>
      <c r="L14" s="456"/>
      <c r="M14" s="13"/>
      <c r="N14" s="14">
        <f>IF(N12=0,0,(LOOKUP(N12,'TEAM NAMES &amp; EVENTS'!$L$12:$L$27,'TEAM NAMES &amp; EVENTS'!$M$12:$M$27)))</f>
        <v>24</v>
      </c>
      <c r="O14" s="456"/>
      <c r="P14" s="13"/>
      <c r="Q14" s="14">
        <f>IF(Q12=0,0,(LOOKUP(Q12,'TEAM NAMES &amp; EVENTS'!$L$12:$L$27,'TEAM NAMES &amp; EVENTS'!$M$12:$M$27)))</f>
        <v>0</v>
      </c>
      <c r="R14" s="456"/>
      <c r="S14" s="13"/>
      <c r="T14" s="14">
        <f>IF(T12=0,0,(LOOKUP(T12,'TEAM NAMES &amp; EVENTS'!$L$12:$L$27,'TEAM NAMES &amp; EVENTS'!$M$12:$M$27)))</f>
        <v>0</v>
      </c>
      <c r="U14" s="456"/>
      <c r="V14" s="13"/>
      <c r="W14" s="14">
        <f>IF(W12=0,0,(LOOKUP(W12,'TEAM NAMES &amp; EVENTS'!$L$12:$L$27,'TEAM NAMES &amp; EVENTS'!$M$12:$M$27)))</f>
        <v>16</v>
      </c>
      <c r="X14" s="456"/>
      <c r="Y14" s="13"/>
      <c r="Z14" s="14">
        <f>IF(Z12=0,0,(LOOKUP(Z12,'TEAM NAMES &amp; EVENTS'!$L$12:$L$27,'TEAM NAMES &amp; EVENTS'!$M$12:$M$27)))</f>
        <v>20</v>
      </c>
      <c r="AA14" s="456"/>
      <c r="AB14" s="13"/>
      <c r="AC14" s="14">
        <f>IF(AC12=0,0,(LOOKUP(AC12,'TEAM NAMES &amp; EVENTS'!$L$12:$L$27,'TEAM NAMES &amp; EVENTS'!$M$12:$M$27)))</f>
        <v>0</v>
      </c>
      <c r="AD14" s="6"/>
      <c r="AE14" s="461"/>
      <c r="AF14" s="464"/>
      <c r="AG14" s="40"/>
      <c r="AH14" s="7">
        <v>3</v>
      </c>
      <c r="AI14" s="73">
        <v>5</v>
      </c>
      <c r="AJ14" s="15"/>
      <c r="AK14" s="16">
        <f>IF(AK13=0,0,(LOOKUP(AK13,'TEAM NAMES &amp; EVENTS'!$L$12:$L$27,'TEAM NAMES &amp; EVENTS'!$M$12:$M$27)))</f>
        <v>26</v>
      </c>
      <c r="AL14" s="77">
        <v>29</v>
      </c>
      <c r="AM14" s="15"/>
      <c r="AN14" s="16">
        <f>IF(AN13=0,0,(LOOKUP(AN13,'TEAM NAMES &amp; EVENTS'!$L$12:$L$27,'TEAM NAMES &amp; EVENTS'!$M$12:$M$27)))</f>
        <v>20</v>
      </c>
      <c r="AO14" s="73">
        <v>1.44</v>
      </c>
      <c r="AP14" s="15"/>
      <c r="AQ14" s="16">
        <f>IF(AQ13=0,0,(LOOKUP(AQ13,'TEAM NAMES &amp; EVENTS'!$L$12:$L$27,'TEAM NAMES &amp; EVENTS'!$M$12:$M$27)))</f>
        <v>18</v>
      </c>
      <c r="AR14" s="73"/>
      <c r="AS14" s="15"/>
      <c r="AT14" s="16">
        <f>IF(AT13=0,0,(LOOKUP(AT13,'TEAM NAMES &amp; EVENTS'!$L$12:$L$27,'TEAM NAMES &amp; EVENTS'!$M$12:$M$27)))</f>
        <v>0</v>
      </c>
      <c r="AU14" s="77"/>
      <c r="AV14" s="15"/>
      <c r="AW14" s="16">
        <f>IF(AW13=0,0,(LOOKUP(AW13,'TEAM NAMES &amp; EVENTS'!$L$12:$L$27,'TEAM NAMES &amp; EVENTS'!$M$12:$M$27)))</f>
        <v>0</v>
      </c>
      <c r="AX14" s="73">
        <v>8.25</v>
      </c>
      <c r="AY14" s="15"/>
      <c r="AZ14" s="16">
        <f>IF(AZ13=0,0,(LOOKUP(AZ13,'TEAM NAMES &amp; EVENTS'!$L$12:$L$27,'TEAM NAMES &amp; EVENTS'!$M$12:$M$27)))</f>
        <v>20</v>
      </c>
      <c r="BA14" s="73"/>
      <c r="BB14" s="15"/>
      <c r="BC14" s="16">
        <f>IF(BC13=0,0,(LOOKUP(BC13,'TEAM NAMES &amp; EVENTS'!$L$12:$L$27,'TEAM NAMES &amp; EVENTS'!$M$12:$M$27)))</f>
        <v>0</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59" t="str">
        <f>LOOKUP("School D",'TEAM NAMES &amp; EVENTS'!B12:B27,'TEAM NAMES &amp; EVENTS'!F12:F27)</f>
        <v>D</v>
      </c>
      <c r="D15" s="470">
        <f>LOOKUP("School D",'TEAM NAMES &amp; EVENTS'!B12:B27,'TEAM NAMES &amp; EVENTS'!E12:E27)</f>
        <v>0</v>
      </c>
      <c r="E15" s="39"/>
      <c r="F15" s="455"/>
      <c r="G15" s="10" t="b">
        <f>IF(F15&gt;0,F15)</f>
        <v>0</v>
      </c>
      <c r="H15" s="457">
        <f>IF(G15=FALSE,0,RANK(G15,G$6:G$53,1))</f>
        <v>0</v>
      </c>
      <c r="I15" s="455"/>
      <c r="J15" s="10" t="b">
        <f>IF(I15&gt;0,I15)</f>
        <v>0</v>
      </c>
      <c r="K15" s="457">
        <f>IF(J15=FALSE,0,RANK(J15,J$6:J$53,1))</f>
        <v>0</v>
      </c>
      <c r="L15" s="455"/>
      <c r="M15" s="10" t="b">
        <f>IF(L15&gt;0,L15)</f>
        <v>0</v>
      </c>
      <c r="N15" s="457">
        <f>IF(M15=FALSE,0,RANK(M15,M$6:M$53,1))</f>
        <v>0</v>
      </c>
      <c r="O15" s="455"/>
      <c r="P15" s="10" t="b">
        <f>IF(O15&gt;0,O15)</f>
        <v>0</v>
      </c>
      <c r="Q15" s="457">
        <f>IF(P15=FALSE,0,RANK(P15,P$6:P$53,1))</f>
        <v>0</v>
      </c>
      <c r="R15" s="455"/>
      <c r="S15" s="10" t="b">
        <f>IF(R15&gt;0,R15)</f>
        <v>0</v>
      </c>
      <c r="T15" s="457">
        <f>IF(S15=FALSE,0,RANK(S15,S$6:S$53,1))</f>
        <v>0</v>
      </c>
      <c r="U15" s="455"/>
      <c r="V15" s="10" t="b">
        <f>IF(U15&gt;0,U15)</f>
        <v>0</v>
      </c>
      <c r="W15" s="457">
        <f>IF(V15=FALSE,0,RANK(V15,V$6:V$53,1))</f>
        <v>0</v>
      </c>
      <c r="X15" s="455"/>
      <c r="Y15" s="10" t="b">
        <f>IF(X15&gt;0,X15)</f>
        <v>0</v>
      </c>
      <c r="Z15" s="457">
        <f>IF(Y15=FALSE,0,RANK(Y15,Y$6:Y$53,1))</f>
        <v>0</v>
      </c>
      <c r="AA15" s="455"/>
      <c r="AB15" s="10" t="b">
        <f>IF(AA15&gt;0,AA15)</f>
        <v>0</v>
      </c>
      <c r="AC15" s="457">
        <f>IF(AB15=FALSE,0,RANK(AB15,AB$6:AB$53,1))</f>
        <v>0</v>
      </c>
      <c r="AD15" s="6"/>
      <c r="AE15" s="459" t="str">
        <f>LOOKUP("School D",'TEAM NAMES &amp; EVENTS'!B12:B27,'TEAM NAMES &amp; EVENTS'!F12:F27)</f>
        <v>D</v>
      </c>
      <c r="AF15" s="462">
        <f>LOOKUP("School D",'TEAM NAMES &amp; EVENTS'!B12:B27,'TEAM NAMES &amp; EVENTS'!E12:E27)</f>
        <v>0</v>
      </c>
      <c r="AG15" s="39"/>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0"/>
      <c r="D16" s="470"/>
      <c r="E16" s="39"/>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3"/>
      <c r="AG16" s="39"/>
      <c r="AH16" s="7">
        <v>2</v>
      </c>
      <c r="AI16" s="72"/>
      <c r="AJ16" s="11"/>
      <c r="AK16" s="12">
        <f>IF(AJ15=FALSE,0,RANK(AJ15,AJ$6:AJ$53,))</f>
        <v>0</v>
      </c>
      <c r="AL16" s="76"/>
      <c r="AM16" s="11"/>
      <c r="AN16" s="12">
        <f>IF(AM15=FALSE,0,RANK(AM15,AM$6:AM$53,))</f>
        <v>0</v>
      </c>
      <c r="AO16" s="72"/>
      <c r="AP16" s="11"/>
      <c r="AQ16" s="12">
        <f>IF(AP15=FALSE,0,RANK(AP15,AP$6:AP$53,))</f>
        <v>0</v>
      </c>
      <c r="AR16" s="72"/>
      <c r="AS16" s="11"/>
      <c r="AT16" s="12">
        <f>IF(AS15=FALSE,0,RANK(AS15,AS$6:AS$53,))</f>
        <v>0</v>
      </c>
      <c r="AU16" s="76"/>
      <c r="AV16" s="11"/>
      <c r="AW16" s="12">
        <f>IF(AV15=FALSE,0,RANK(AV15,AV$6:AV$53,))</f>
        <v>0</v>
      </c>
      <c r="AX16" s="72"/>
      <c r="AY16" s="11"/>
      <c r="AZ16" s="12">
        <f>IF(AY15=FALSE,0,RANK(AY15,AY$6:AY$53,))</f>
        <v>0</v>
      </c>
      <c r="BA16" s="72"/>
      <c r="BB16" s="11"/>
      <c r="BC16" s="12">
        <f>IF(BB15=FALSE,0,RANK(BB15,BB$6:BB$53,))</f>
        <v>0</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1"/>
      <c r="D17" s="471"/>
      <c r="E17" s="40"/>
      <c r="F17" s="456"/>
      <c r="G17" s="13"/>
      <c r="H17" s="14">
        <f>IF(H15=0,0,(LOOKUP(H15,'TEAM NAMES &amp; EVENTS'!$L$12:$L$27,'TEAM NAMES &amp; EVENTS'!$M$12:$M$27)))</f>
        <v>0</v>
      </c>
      <c r="I17" s="456"/>
      <c r="J17" s="13"/>
      <c r="K17" s="14">
        <f>IF(K15=0,0,(LOOKUP(K15,'TEAM NAMES &amp; EVENTS'!$L$12:$L$27,'TEAM NAMES &amp; EVENTS'!$M$12:$M$27)))</f>
        <v>0</v>
      </c>
      <c r="L17" s="456"/>
      <c r="M17" s="13"/>
      <c r="N17" s="14">
        <f>IF(N15=0,0,(LOOKUP(N15,'TEAM NAMES &amp; EVENTS'!$L$12:$L$27,'TEAM NAMES &amp; EVENTS'!$M$12:$M$27)))</f>
        <v>0</v>
      </c>
      <c r="O17" s="456"/>
      <c r="P17" s="13"/>
      <c r="Q17" s="14">
        <f>IF(Q15=0,0,(LOOKUP(Q15,'TEAM NAMES &amp; EVENTS'!$L$12:$L$27,'TEAM NAMES &amp; EVENTS'!$M$12:$M$27)))</f>
        <v>0</v>
      </c>
      <c r="R17" s="456"/>
      <c r="S17" s="13"/>
      <c r="T17" s="14">
        <f>IF(T15=0,0,(LOOKUP(T15,'TEAM NAMES &amp; EVENTS'!$L$12:$L$27,'TEAM NAMES &amp; EVENTS'!$M$12:$M$27)))</f>
        <v>0</v>
      </c>
      <c r="U17" s="456"/>
      <c r="V17" s="13"/>
      <c r="W17" s="14">
        <f>IF(W15=0,0,(LOOKUP(W15,'TEAM NAMES &amp; EVENTS'!$L$12:$L$27,'TEAM NAMES &amp; EVENTS'!$M$12:$M$27)))</f>
        <v>0</v>
      </c>
      <c r="X17" s="456"/>
      <c r="Y17" s="13"/>
      <c r="Z17" s="14">
        <f>IF(Z15=0,0,(LOOKUP(Z15,'TEAM NAMES &amp; EVENTS'!$L$12:$L$27,'TEAM NAMES &amp; EVENTS'!$M$12:$M$27)))</f>
        <v>0</v>
      </c>
      <c r="AA17" s="456"/>
      <c r="AB17" s="13"/>
      <c r="AC17" s="14">
        <f>IF(AC15=0,0,(LOOKUP(AC15,'TEAM NAMES &amp; EVENTS'!$L$12:$L$27,'TEAM NAMES &amp; EVENTS'!$M$12:$M$27)))</f>
        <v>0</v>
      </c>
      <c r="AD17" s="6"/>
      <c r="AE17" s="461"/>
      <c r="AF17" s="464"/>
      <c r="AG17" s="40"/>
      <c r="AH17" s="7">
        <v>3</v>
      </c>
      <c r="AI17" s="73"/>
      <c r="AJ17" s="15"/>
      <c r="AK17" s="16">
        <f>IF(AK16=0,0,(LOOKUP(AK16,'TEAM NAMES &amp; EVENTS'!$L$12:$L$27,'TEAM NAMES &amp; EVENTS'!$M$12:$M$27)))</f>
        <v>0</v>
      </c>
      <c r="AL17" s="77"/>
      <c r="AM17" s="15"/>
      <c r="AN17" s="16">
        <f>IF(AN16=0,0,(LOOKUP(AN16,'TEAM NAMES &amp; EVENTS'!$L$12:$L$27,'TEAM NAMES &amp; EVENTS'!$M$12:$M$27)))</f>
        <v>0</v>
      </c>
      <c r="AO17" s="73"/>
      <c r="AP17" s="15"/>
      <c r="AQ17" s="16">
        <f>IF(AQ16=0,0,(LOOKUP(AQ16,'TEAM NAMES &amp; EVENTS'!$L$12:$L$27,'TEAM NAMES &amp; EVENTS'!$M$12:$M$27)))</f>
        <v>0</v>
      </c>
      <c r="AR17" s="73"/>
      <c r="AS17" s="15"/>
      <c r="AT17" s="16">
        <f>IF(AT16=0,0,(LOOKUP(AT16,'TEAM NAMES &amp; EVENTS'!$L$12:$L$27,'TEAM NAMES &amp; EVENTS'!$M$12:$M$27)))</f>
        <v>0</v>
      </c>
      <c r="AU17" s="77"/>
      <c r="AV17" s="15"/>
      <c r="AW17" s="16">
        <f>IF(AW16=0,0,(LOOKUP(AW16,'TEAM NAMES &amp; EVENTS'!$L$12:$L$27,'TEAM NAMES &amp; EVENTS'!$M$12:$M$27)))</f>
        <v>0</v>
      </c>
      <c r="AX17" s="73"/>
      <c r="AY17" s="15"/>
      <c r="AZ17" s="16">
        <f>IF(AZ16=0,0,(LOOKUP(AZ16,'TEAM NAMES &amp; EVENTS'!$L$12:$L$27,'TEAM NAMES &amp; EVENTS'!$M$12:$M$27)))</f>
        <v>0</v>
      </c>
      <c r="BA17" s="73"/>
      <c r="BB17" s="15"/>
      <c r="BC17" s="16">
        <f>IF(BC16=0,0,(LOOKUP(BC16,'TEAM NAMES &amp; EVENTS'!$L$12:$L$27,'TEAM NAMES &amp; EVENTS'!$M$12:$M$27)))</f>
        <v>0</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59" t="str">
        <f>LOOKUP("School E",'TEAM NAMES &amp; EVENTS'!B12:B27,'TEAM NAMES &amp; EVENTS'!F12:F27)</f>
        <v>E </v>
      </c>
      <c r="D18" s="465" t="str">
        <f>LOOKUP("School E",'TEAM NAMES &amp; EVENTS'!B12:B27,'TEAM NAMES &amp; EVENTS'!E12:E27)</f>
        <v>Austin Farm</v>
      </c>
      <c r="E18" s="41"/>
      <c r="F18" s="455">
        <v>119.7</v>
      </c>
      <c r="G18" s="10">
        <f>IF(F18&gt;0,F18)</f>
        <v>119.7</v>
      </c>
      <c r="H18" s="457">
        <f>IF(G18=FALSE,0,RANK(G18,G$6:G$53,1))</f>
        <v>7</v>
      </c>
      <c r="I18" s="455">
        <v>32.3</v>
      </c>
      <c r="J18" s="10">
        <f>IF(I18&gt;0,I18)</f>
        <v>32.3</v>
      </c>
      <c r="K18" s="457">
        <f>IF(J18=FALSE,0,RANK(J18,J$6:J$53,1))</f>
        <v>6</v>
      </c>
      <c r="L18" s="455">
        <v>63.7</v>
      </c>
      <c r="M18" s="10">
        <f>IF(L18&gt;0,L18)</f>
        <v>63.7</v>
      </c>
      <c r="N18" s="457">
        <f>IF(M18=FALSE,0,RANK(M18,M$6:M$53,1))</f>
        <v>3</v>
      </c>
      <c r="O18" s="455"/>
      <c r="P18" s="10" t="b">
        <f>IF(O18&gt;0,O18)</f>
        <v>0</v>
      </c>
      <c r="Q18" s="457">
        <f>IF(P18=FALSE,0,RANK(P18,P$6:P$53,1))</f>
        <v>0</v>
      </c>
      <c r="R18" s="455"/>
      <c r="S18" s="10" t="b">
        <f>IF(R18&gt;0,R18)</f>
        <v>0</v>
      </c>
      <c r="T18" s="457">
        <f>IF(S18=FALSE,0,RANK(S18,S$6:S$53,1))</f>
        <v>0</v>
      </c>
      <c r="U18" s="455">
        <v>65.6</v>
      </c>
      <c r="V18" s="10">
        <f>IF(U18&gt;0,U18)</f>
        <v>65.6</v>
      </c>
      <c r="W18" s="457">
        <f>IF(V18=FALSE,0,RANK(V18,V$6:V$53,1))</f>
        <v>5</v>
      </c>
      <c r="X18" s="455">
        <v>68.9</v>
      </c>
      <c r="Y18" s="10">
        <f>IF(X18&gt;0,X18)</f>
        <v>68.9</v>
      </c>
      <c r="Z18" s="457">
        <f>IF(Y18=FALSE,0,RANK(Y18,Y$6:Y$53,1))</f>
        <v>6</v>
      </c>
      <c r="AA18" s="455"/>
      <c r="AB18" s="10" t="b">
        <f>IF(AA18&gt;0,AA18)</f>
        <v>0</v>
      </c>
      <c r="AC18" s="457">
        <f>IF(AB18=FALSE,0,RANK(AB18,AB$6:AB$53,1))</f>
        <v>0</v>
      </c>
      <c r="AD18" s="6"/>
      <c r="AE18" s="459" t="str">
        <f>LOOKUP("School E",'TEAM NAMES &amp; EVENTS'!B12:B27,'TEAM NAMES &amp; EVENTS'!F12:F27)</f>
        <v>E </v>
      </c>
      <c r="AF18" s="462" t="str">
        <f>LOOKUP("School E",'TEAM NAMES &amp; EVENTS'!B12:B27,'TEAM NAMES &amp; EVENTS'!E12:E27)</f>
        <v>Austin Farm</v>
      </c>
      <c r="AG18" s="41"/>
      <c r="AH18" s="7">
        <v>1</v>
      </c>
      <c r="AI18" s="74">
        <v>4</v>
      </c>
      <c r="AJ18" s="17">
        <f>IF(AI18+AI19+AI20&gt;0,AI18+AI19+AI20)</f>
        <v>13</v>
      </c>
      <c r="AK18" s="9">
        <f>AI18+AI19+AI20</f>
        <v>13</v>
      </c>
      <c r="AL18" s="78">
        <v>37</v>
      </c>
      <c r="AM18" s="17">
        <f>IF(AL18+AL19+AL20&gt;0,AL18+AL19+AL20)</f>
        <v>88</v>
      </c>
      <c r="AN18" s="9">
        <f>AL18+AL19+AL20</f>
        <v>88</v>
      </c>
      <c r="AO18" s="74">
        <v>1.32</v>
      </c>
      <c r="AP18" s="17">
        <f>IF(AO18+AO19+AO20&gt;0,AO18+AO19+AO20)</f>
        <v>4</v>
      </c>
      <c r="AQ18" s="9">
        <f>AO18+AO19+AO20</f>
        <v>4</v>
      </c>
      <c r="AR18" s="74"/>
      <c r="AS18" s="17" t="b">
        <f>IF(AR18+AR19+AR20&gt;0,AR18+AR19+AR20)</f>
        <v>0</v>
      </c>
      <c r="AT18" s="9">
        <f>AR18+AR19+AR20</f>
        <v>0</v>
      </c>
      <c r="AU18" s="78"/>
      <c r="AV18" s="17" t="b">
        <f>IF(AU18+AU19+AU20&gt;0,AU18+AU19+AU20)</f>
        <v>0</v>
      </c>
      <c r="AW18" s="9">
        <f>AU18+AU19+AU20</f>
        <v>0</v>
      </c>
      <c r="AX18" s="74">
        <v>10</v>
      </c>
      <c r="AY18" s="17">
        <f>IF(AX18+AX19+AX20&gt;0,AX18+AX19+AX20)</f>
        <v>20</v>
      </c>
      <c r="AZ18" s="9">
        <f>AX18+AX19+AX20</f>
        <v>20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0"/>
      <c r="D19" s="466"/>
      <c r="E19" s="41"/>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41"/>
      <c r="AH19" s="7">
        <v>2</v>
      </c>
      <c r="AI19" s="72">
        <v>4.5</v>
      </c>
      <c r="AJ19" s="11"/>
      <c r="AK19" s="12">
        <f>IF(AJ18=FALSE,0,RANK(AJ18,AJ$6:AJ$53,))</f>
        <v>5</v>
      </c>
      <c r="AL19" s="76">
        <v>26</v>
      </c>
      <c r="AM19" s="11"/>
      <c r="AN19" s="12">
        <f>IF(AM18=FALSE,0,RANK(AM18,AM$6:AM$53,))</f>
        <v>6</v>
      </c>
      <c r="AO19" s="72">
        <v>1.42</v>
      </c>
      <c r="AP19" s="11"/>
      <c r="AQ19" s="12">
        <f>IF(AP18=FALSE,0,RANK(AP18,AP$6:AP$53,))</f>
        <v>6</v>
      </c>
      <c r="AR19" s="72"/>
      <c r="AS19" s="11"/>
      <c r="AT19" s="12">
        <f>IF(AS18=FALSE,0,RANK(AS18,AS$6:AS$53,))</f>
        <v>0</v>
      </c>
      <c r="AU19" s="76"/>
      <c r="AV19" s="11"/>
      <c r="AW19" s="12">
        <f>IF(AV18=FALSE,0,RANK(AV18,AV$6:AV$53,))</f>
        <v>0</v>
      </c>
      <c r="AX19" s="72">
        <v>4</v>
      </c>
      <c r="AY19" s="11"/>
      <c r="AZ19" s="12">
        <f>IF(AY18=FALSE,0,RANK(AY18,AY$6:AY$53,))</f>
        <v>7</v>
      </c>
      <c r="BA19" s="72"/>
      <c r="BB19" s="11"/>
      <c r="BC19" s="12">
        <f>IF(BB18=FALSE,0,RANK(BB18,BB$6:BB$53,))</f>
        <v>0</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1"/>
      <c r="D20" s="467"/>
      <c r="E20" s="42"/>
      <c r="F20" s="456"/>
      <c r="G20" s="13"/>
      <c r="H20" s="14">
        <f>IF(H18=0,0,(LOOKUP(H18,'TEAM NAMES &amp; EVENTS'!$L$12:$L$27,'TEAM NAMES &amp; EVENTS'!$M$12:$M$27)))</f>
        <v>14</v>
      </c>
      <c r="I20" s="456"/>
      <c r="J20" s="13"/>
      <c r="K20" s="14">
        <f>IF(K18=0,0,(LOOKUP(K18,'TEAM NAMES &amp; EVENTS'!$L$12:$L$27,'TEAM NAMES &amp; EVENTS'!$M$12:$M$27)))</f>
        <v>16</v>
      </c>
      <c r="L20" s="456"/>
      <c r="M20" s="13"/>
      <c r="N20" s="14">
        <f>IF(N18=0,0,(LOOKUP(N18,'TEAM NAMES &amp; EVENTS'!$L$12:$L$27,'TEAM NAMES &amp; EVENTS'!$M$12:$M$27)))</f>
        <v>22</v>
      </c>
      <c r="O20" s="456"/>
      <c r="P20" s="13"/>
      <c r="Q20" s="14">
        <f>IF(Q18=0,0,(LOOKUP(Q18,'TEAM NAMES &amp; EVENTS'!$L$12:$L$27,'TEAM NAMES &amp; EVENTS'!$M$12:$M$27)))</f>
        <v>0</v>
      </c>
      <c r="R20" s="456"/>
      <c r="S20" s="13"/>
      <c r="T20" s="14">
        <f>IF(T18=0,0,(LOOKUP(T18,'TEAM NAMES &amp; EVENTS'!$L$12:$L$27,'TEAM NAMES &amp; EVENTS'!$M$12:$M$27)))</f>
        <v>0</v>
      </c>
      <c r="U20" s="456"/>
      <c r="V20" s="13"/>
      <c r="W20" s="14">
        <f>IF(W18=0,0,(LOOKUP(W18,'TEAM NAMES &amp; EVENTS'!$L$12:$L$27,'TEAM NAMES &amp; EVENTS'!$M$12:$M$27)))</f>
        <v>18</v>
      </c>
      <c r="X20" s="456"/>
      <c r="Y20" s="13"/>
      <c r="Z20" s="14">
        <f>IF(Z18=0,0,(LOOKUP(Z18,'TEAM NAMES &amp; EVENTS'!$L$12:$L$27,'TEAM NAMES &amp; EVENTS'!$M$12:$M$27)))</f>
        <v>16</v>
      </c>
      <c r="AA20" s="456"/>
      <c r="AB20" s="13"/>
      <c r="AC20" s="14">
        <f>IF(AC18=0,0,(LOOKUP(AC18,'TEAM NAMES &amp; EVENTS'!$L$12:$L$27,'TEAM NAMES &amp; EVENTS'!$M$12:$M$27)))</f>
        <v>0</v>
      </c>
      <c r="AD20" s="6"/>
      <c r="AE20" s="461"/>
      <c r="AF20" s="464"/>
      <c r="AG20" s="42"/>
      <c r="AH20" s="7">
        <v>3</v>
      </c>
      <c r="AI20" s="73">
        <v>4.5</v>
      </c>
      <c r="AJ20" s="15"/>
      <c r="AK20" s="16">
        <f>IF(AK19=0,0,(LOOKUP(AK19,'TEAM NAMES &amp; EVENTS'!$L$12:$L$27,'TEAM NAMES &amp; EVENTS'!$M$12:$M$27)))</f>
        <v>18</v>
      </c>
      <c r="AL20" s="77">
        <v>25</v>
      </c>
      <c r="AM20" s="15"/>
      <c r="AN20" s="16">
        <f>IF(AN19=0,0,(LOOKUP(AN19,'TEAM NAMES &amp; EVENTS'!$L$12:$L$27,'TEAM NAMES &amp; EVENTS'!$M$12:$M$27)))</f>
        <v>16</v>
      </c>
      <c r="AO20" s="73">
        <v>1.26</v>
      </c>
      <c r="AP20" s="15"/>
      <c r="AQ20" s="16">
        <f>IF(AQ19=0,0,(LOOKUP(AQ19,'TEAM NAMES &amp; EVENTS'!$L$12:$L$27,'TEAM NAMES &amp; EVENTS'!$M$12:$M$27)))</f>
        <v>16</v>
      </c>
      <c r="AR20" s="73"/>
      <c r="AS20" s="15"/>
      <c r="AT20" s="16">
        <f>IF(AT19=0,0,(LOOKUP(AT19,'TEAM NAMES &amp; EVENTS'!$L$12:$L$27,'TEAM NAMES &amp; EVENTS'!$M$12:$M$27)))</f>
        <v>0</v>
      </c>
      <c r="AU20" s="77"/>
      <c r="AV20" s="15"/>
      <c r="AW20" s="16">
        <f>IF(AW19=0,0,(LOOKUP(AW19,'TEAM NAMES &amp; EVENTS'!$L$12:$L$27,'TEAM NAMES &amp; EVENTS'!$M$12:$M$27)))</f>
        <v>0</v>
      </c>
      <c r="AX20" s="73">
        <v>6</v>
      </c>
      <c r="AY20" s="15"/>
      <c r="AZ20" s="16">
        <f>IF(AZ19=0,0,(LOOKUP(AZ19,'TEAM NAMES &amp; EVENTS'!$L$12:$L$27,'TEAM NAMES &amp; EVENTS'!$M$12:$M$27)))</f>
        <v>14</v>
      </c>
      <c r="BA20" s="73"/>
      <c r="BB20" s="15"/>
      <c r="BC20" s="16">
        <f>IF(BC19=0,0,(LOOKUP(BC19,'TEAM NAMES &amp; EVENTS'!$L$12:$L$27,'TEAM NAMES &amp; EVENTS'!$M$12:$M$27)))</f>
        <v>0</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0" t="str">
        <f>LOOKUP("School F",'TEAM NAMES &amp; EVENTS'!B12:B27,'TEAM NAMES &amp; EVENTS'!F12:F27)</f>
        <v>F</v>
      </c>
      <c r="D21" s="465" t="str">
        <f>LOOKUP("School F",'TEAM NAMES &amp; EVENTS'!B12:B27,'TEAM NAMES &amp; EVENTS'!E12:E27)</f>
        <v>Whitleigh</v>
      </c>
      <c r="E21" s="41"/>
      <c r="F21" s="455">
        <v>100.7</v>
      </c>
      <c r="G21" s="10">
        <f>IF(F21&gt;0,F21)</f>
        <v>100.7</v>
      </c>
      <c r="H21" s="457">
        <f>IF(G21=FALSE,0,RANK(G21,G$6:G$53,1))</f>
        <v>3</v>
      </c>
      <c r="I21" s="455">
        <v>31</v>
      </c>
      <c r="J21" s="10">
        <f>IF(I21&gt;0,I21)</f>
        <v>31</v>
      </c>
      <c r="K21" s="457">
        <f>IF(J21=FALSE,0,RANK(J21,J$6:J$53,1))</f>
        <v>3</v>
      </c>
      <c r="L21" s="455">
        <v>64</v>
      </c>
      <c r="M21" s="10">
        <f>IF(L21&gt;0,L21)</f>
        <v>64</v>
      </c>
      <c r="N21" s="457">
        <f>IF(M21=FALSE,0,RANK(M21,M$6:M$53,1))</f>
        <v>5</v>
      </c>
      <c r="O21" s="455"/>
      <c r="P21" s="10" t="b">
        <f>IF(O21&gt;0,O21)</f>
        <v>0</v>
      </c>
      <c r="Q21" s="457">
        <f>IF(P21=FALSE,0,RANK(P21,P$6:P$53,1))</f>
        <v>0</v>
      </c>
      <c r="R21" s="455"/>
      <c r="S21" s="10" t="b">
        <f>IF(R21&gt;0,R21)</f>
        <v>0</v>
      </c>
      <c r="T21" s="457">
        <f>IF(S21=FALSE,0,RANK(S21,S$6:S$53,1))</f>
        <v>0</v>
      </c>
      <c r="U21" s="455">
        <v>68.1</v>
      </c>
      <c r="V21" s="10">
        <f>IF(U21&gt;0,U21)</f>
        <v>68.1</v>
      </c>
      <c r="W21" s="457">
        <f>IF(V21=FALSE,0,RANK(V21,V$6:V$53,1))</f>
        <v>7</v>
      </c>
      <c r="X21" s="455">
        <v>65</v>
      </c>
      <c r="Y21" s="10">
        <f>IF(X21&gt;0,X21)</f>
        <v>65</v>
      </c>
      <c r="Z21" s="457">
        <f>IF(Y21=FALSE,0,RANK(Y21,Y$6:Y$53,1))</f>
        <v>5</v>
      </c>
      <c r="AA21" s="455"/>
      <c r="AB21" s="10" t="b">
        <f>IF(AA21&gt;0,AA21)</f>
        <v>0</v>
      </c>
      <c r="AC21" s="457">
        <f>IF(AB21=FALSE,0,RANK(AB21,AB$6:AB$53,1))</f>
        <v>0</v>
      </c>
      <c r="AD21" s="6"/>
      <c r="AE21" s="459" t="str">
        <f>LOOKUP("School F",'TEAM NAMES &amp; EVENTS'!B12:B27,'TEAM NAMES &amp; EVENTS'!F12:F27)</f>
        <v>F</v>
      </c>
      <c r="AF21" s="462" t="str">
        <f>LOOKUP("School F",'TEAM NAMES &amp; EVENTS'!B12:B27,'TEAM NAMES &amp; EVENTS'!E12:E27)</f>
        <v>Whitleigh</v>
      </c>
      <c r="AG21" s="41"/>
      <c r="AH21" s="7">
        <v>1</v>
      </c>
      <c r="AI21" s="74">
        <v>4.75</v>
      </c>
      <c r="AJ21" s="17">
        <f>IF(AI21+AI22+AI23&gt;0,AI21+AI22+AI23)</f>
        <v>13.5</v>
      </c>
      <c r="AK21" s="9">
        <f>AI21+AI22+AI23</f>
        <v>13.5</v>
      </c>
      <c r="AL21" s="78">
        <v>42</v>
      </c>
      <c r="AM21" s="17">
        <f>IF(AL21+AL22+AL23&gt;0,AL21+AL22+AL23)</f>
        <v>132</v>
      </c>
      <c r="AN21" s="9">
        <f>AL21+AL22+AL23</f>
        <v>132</v>
      </c>
      <c r="AO21" s="74">
        <v>1.68</v>
      </c>
      <c r="AP21" s="17">
        <f>IF(AO21+AO22+AO23&gt;0,AO21+AO22+AO23)</f>
        <v>4.51</v>
      </c>
      <c r="AQ21" s="9">
        <f>AO21+AO22+AO23</f>
        <v>4.51</v>
      </c>
      <c r="AR21" s="74"/>
      <c r="AS21" s="17" t="b">
        <f>IF(AR21+AR22+AR23&gt;0,AR21+AR22+AR23)</f>
        <v>0</v>
      </c>
      <c r="AT21" s="9">
        <f>AR21+AR22+AR23</f>
        <v>0</v>
      </c>
      <c r="AU21" s="78"/>
      <c r="AV21" s="17" t="b">
        <f>IF(AU21+AU22+AU23&gt;0,AU21+AU22+AU23)</f>
        <v>0</v>
      </c>
      <c r="AW21" s="9">
        <f>AU21+AU22+AU23</f>
        <v>0</v>
      </c>
      <c r="AX21" s="74">
        <v>14.5</v>
      </c>
      <c r="AY21" s="17">
        <f>IF(AX21+AX22+AX23&gt;0,AX21+AX22+AX23)</f>
        <v>39.25</v>
      </c>
      <c r="AZ21" s="9">
        <f>AX21+AX22+AX23</f>
        <v>39.25</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0"/>
      <c r="D22" s="466"/>
      <c r="E22" s="41"/>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41"/>
      <c r="AH22" s="7">
        <v>2</v>
      </c>
      <c r="AI22" s="72">
        <v>5</v>
      </c>
      <c r="AJ22" s="11"/>
      <c r="AK22" s="12">
        <f>IF(AJ21=FALSE,0,RANK(AJ21,AJ$6:AJ$53,))</f>
        <v>3</v>
      </c>
      <c r="AL22" s="76">
        <v>46</v>
      </c>
      <c r="AM22" s="11"/>
      <c r="AN22" s="12">
        <f>IF(AM21=FALSE,0,RANK(AM21,AM$6:AM$53,))</f>
        <v>2</v>
      </c>
      <c r="AO22" s="72">
        <v>1.57</v>
      </c>
      <c r="AP22" s="11"/>
      <c r="AQ22" s="12">
        <f>IF(AP21=FALSE,0,RANK(AP21,AP$6:AP$53,))</f>
        <v>2</v>
      </c>
      <c r="AR22" s="72"/>
      <c r="AS22" s="11"/>
      <c r="AT22" s="12">
        <f>IF(AS21=FALSE,0,RANK(AS21,AS$6:AS$53,))</f>
        <v>0</v>
      </c>
      <c r="AU22" s="76"/>
      <c r="AV22" s="11"/>
      <c r="AW22" s="12">
        <f>IF(AV21=FALSE,0,RANK(AV21,AV$6:AV$53,))</f>
        <v>0</v>
      </c>
      <c r="AX22" s="72">
        <v>13.25</v>
      </c>
      <c r="AY22" s="11"/>
      <c r="AZ22" s="12">
        <f>IF(AY21=FALSE,0,RANK(AY21,AY$6:AY$53,))</f>
        <v>1</v>
      </c>
      <c r="BA22" s="72"/>
      <c r="BB22" s="11"/>
      <c r="BC22" s="12">
        <f>IF(BB21=FALSE,0,RANK(BB21,BB$6:BB$53,))</f>
        <v>0</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1"/>
      <c r="D23" s="467"/>
      <c r="E23" s="42"/>
      <c r="F23" s="456"/>
      <c r="G23" s="13"/>
      <c r="H23" s="14">
        <f>IF(H21=0,0,(LOOKUP(H21,'TEAM NAMES &amp; EVENTS'!$L$12:$L$27,'TEAM NAMES &amp; EVENTS'!$M$12:$M$27)))</f>
        <v>22</v>
      </c>
      <c r="I23" s="456"/>
      <c r="J23" s="13"/>
      <c r="K23" s="14">
        <f>IF(K21=0,0,(LOOKUP(K21,'TEAM NAMES &amp; EVENTS'!$L$12:$L$27,'TEAM NAMES &amp; EVENTS'!$M$12:$M$27)))</f>
        <v>22</v>
      </c>
      <c r="L23" s="456"/>
      <c r="M23" s="13"/>
      <c r="N23" s="14">
        <f>IF(N21=0,0,(LOOKUP(N21,'TEAM NAMES &amp; EVENTS'!$L$12:$L$27,'TEAM NAMES &amp; EVENTS'!$M$12:$M$27)))</f>
        <v>18</v>
      </c>
      <c r="O23" s="456"/>
      <c r="P23" s="13"/>
      <c r="Q23" s="14">
        <f>IF(Q21=0,0,(LOOKUP(Q21,'TEAM NAMES &amp; EVENTS'!$L$12:$L$27,'TEAM NAMES &amp; EVENTS'!$M$12:$M$27)))</f>
        <v>0</v>
      </c>
      <c r="R23" s="456"/>
      <c r="S23" s="13"/>
      <c r="T23" s="14">
        <f>IF(T21=0,0,(LOOKUP(T21,'TEAM NAMES &amp; EVENTS'!$L$12:$L$27,'TEAM NAMES &amp; EVENTS'!$M$12:$M$27)))</f>
        <v>0</v>
      </c>
      <c r="U23" s="456"/>
      <c r="V23" s="13"/>
      <c r="W23" s="14">
        <f>IF(W21=0,0,(LOOKUP(W21,'TEAM NAMES &amp; EVENTS'!$L$12:$L$27,'TEAM NAMES &amp; EVENTS'!$M$12:$M$27)))</f>
        <v>14</v>
      </c>
      <c r="X23" s="456"/>
      <c r="Y23" s="13"/>
      <c r="Z23" s="14">
        <f>IF(Z21=0,0,(LOOKUP(Z21,'TEAM NAMES &amp; EVENTS'!$L$12:$L$27,'TEAM NAMES &amp; EVENTS'!$M$12:$M$27)))</f>
        <v>18</v>
      </c>
      <c r="AA23" s="456"/>
      <c r="AB23" s="13"/>
      <c r="AC23" s="14">
        <f>IF(AC21=0,0,(LOOKUP(AC21,'TEAM NAMES &amp; EVENTS'!$L$12:$L$27,'TEAM NAMES &amp; EVENTS'!$M$12:$M$27)))</f>
        <v>0</v>
      </c>
      <c r="AD23" s="6"/>
      <c r="AE23" s="461"/>
      <c r="AF23" s="464"/>
      <c r="AG23" s="42"/>
      <c r="AH23" s="7">
        <v>3</v>
      </c>
      <c r="AI23" s="73">
        <v>3.75</v>
      </c>
      <c r="AJ23" s="15"/>
      <c r="AK23" s="16">
        <f>IF(AK22=0,0,(LOOKUP(AK22,'TEAM NAMES &amp; EVENTS'!$L$12:$L$27,'TEAM NAMES &amp; EVENTS'!$M$12:$M$27)))</f>
        <v>22</v>
      </c>
      <c r="AL23" s="77">
        <v>44</v>
      </c>
      <c r="AM23" s="15"/>
      <c r="AN23" s="16">
        <f>IF(AN22=0,0,(LOOKUP(AN22,'TEAM NAMES &amp; EVENTS'!$L$12:$L$27,'TEAM NAMES &amp; EVENTS'!$M$12:$M$27)))</f>
        <v>24</v>
      </c>
      <c r="AO23" s="73">
        <v>1.26</v>
      </c>
      <c r="AP23" s="15"/>
      <c r="AQ23" s="16">
        <f>IF(AQ22=0,0,(LOOKUP(AQ22,'TEAM NAMES &amp; EVENTS'!$L$12:$L$27,'TEAM NAMES &amp; EVENTS'!$M$12:$M$27)))</f>
        <v>24</v>
      </c>
      <c r="AR23" s="73"/>
      <c r="AS23" s="15"/>
      <c r="AT23" s="16">
        <f>IF(AT22=0,0,(LOOKUP(AT22,'TEAM NAMES &amp; EVENTS'!$L$12:$L$27,'TEAM NAMES &amp; EVENTS'!$M$12:$M$27)))</f>
        <v>0</v>
      </c>
      <c r="AU23" s="77"/>
      <c r="AV23" s="15"/>
      <c r="AW23" s="16">
        <f>IF(AW22=0,0,(LOOKUP(AW22,'TEAM NAMES &amp; EVENTS'!$L$12:$L$27,'TEAM NAMES &amp; EVENTS'!$M$12:$M$27)))</f>
        <v>0</v>
      </c>
      <c r="AX23" s="73">
        <v>11.5</v>
      </c>
      <c r="AY23" s="15"/>
      <c r="AZ23" s="16">
        <f>IF(AZ22=0,0,(LOOKUP(AZ22,'TEAM NAMES &amp; EVENTS'!$L$12:$L$27,'TEAM NAMES &amp; EVENTS'!$M$12:$M$27)))</f>
        <v>26</v>
      </c>
      <c r="BA23" s="73"/>
      <c r="BB23" s="15"/>
      <c r="BC23" s="16">
        <f>IF(BC22=0,0,(LOOKUP(BC22,'TEAM NAMES &amp; EVENTS'!$L$12:$L$27,'TEAM NAMES &amp; EVENTS'!$M$12:$M$27)))</f>
        <v>0</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0" t="str">
        <f>LOOKUP("School G",'TEAM NAMES &amp; EVENTS'!B12:B27,'TEAM NAMES &amp; EVENTS'!F12:F27)</f>
        <v>G </v>
      </c>
      <c r="D24" s="465">
        <f>LOOKUP("School G",'TEAM NAMES &amp; EVENTS'!B12:B27,'TEAM NAMES &amp; EVENTS'!E12:E27)</f>
        <v>0</v>
      </c>
      <c r="E24" s="41"/>
      <c r="F24" s="455"/>
      <c r="G24" s="10" t="b">
        <f>IF(F24&gt;0,F24)</f>
        <v>0</v>
      </c>
      <c r="H24" s="457">
        <f>IF(G24=FALSE,0,RANK(G24,G$6:G$53,1))</f>
        <v>0</v>
      </c>
      <c r="I24" s="455"/>
      <c r="J24" s="10" t="b">
        <f>IF(I24&gt;0,I24)</f>
        <v>0</v>
      </c>
      <c r="K24" s="457">
        <f>IF(J24=FALSE,0,RANK(J24,J$6:J$53,1))</f>
        <v>0</v>
      </c>
      <c r="L24" s="455"/>
      <c r="M24" s="10" t="b">
        <f>IF(L24&gt;0,L24)</f>
        <v>0</v>
      </c>
      <c r="N24" s="457">
        <f>IF(M24=FALSE,0,RANK(M24,M$6:M$53,1))</f>
        <v>0</v>
      </c>
      <c r="O24" s="455"/>
      <c r="P24" s="10" t="b">
        <f>IF(O24&gt;0,O24)</f>
        <v>0</v>
      </c>
      <c r="Q24" s="457">
        <f>IF(P24=FALSE,0,RANK(P24,P$6:P$53,1))</f>
        <v>0</v>
      </c>
      <c r="R24" s="455"/>
      <c r="S24" s="10" t="b">
        <f>IF(R24&gt;0,R24)</f>
        <v>0</v>
      </c>
      <c r="T24" s="457">
        <f>IF(S24=FALSE,0,RANK(S24,S$6:S$53,1))</f>
        <v>0</v>
      </c>
      <c r="U24" s="455"/>
      <c r="V24" s="10" t="b">
        <f>IF(U24&gt;0,U24)</f>
        <v>0</v>
      </c>
      <c r="W24" s="457">
        <f>IF(V24=FALSE,0,RANK(V24,V$6:V$53,1))</f>
        <v>0</v>
      </c>
      <c r="X24" s="455"/>
      <c r="Y24" s="10" t="b">
        <f>IF(X24&gt;0,X24)</f>
        <v>0</v>
      </c>
      <c r="Z24" s="457">
        <f>IF(Y24=FALSE,0,RANK(Y24,Y$6:Y$53,1))</f>
        <v>0</v>
      </c>
      <c r="AA24" s="455"/>
      <c r="AB24" s="10" t="b">
        <f>IF(AA24&gt;0,AA24)</f>
        <v>0</v>
      </c>
      <c r="AC24" s="457">
        <f>IF(AB24=FALSE,0,RANK(AB24,AB$6:AB$53,1))</f>
        <v>0</v>
      </c>
      <c r="AD24" s="6"/>
      <c r="AE24" s="459" t="str">
        <f>LOOKUP("School G",'TEAM NAMES &amp; EVENTS'!B12:B27,'TEAM NAMES &amp; EVENTS'!F12:F27)</f>
        <v>G </v>
      </c>
      <c r="AF24" s="462">
        <f>LOOKUP("School G",'TEAM NAMES &amp; EVENTS'!B12:B27,'TEAM NAMES &amp; EVENTS'!E12:E27)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0"/>
      <c r="D25" s="466"/>
      <c r="E25" s="41"/>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41"/>
      <c r="AH25" s="7">
        <v>2</v>
      </c>
      <c r="AI25" s="72"/>
      <c r="AJ25" s="11"/>
      <c r="AK25" s="12">
        <f>IF(AJ24=FALSE,0,RANK(AJ24,AJ$6:AJ$53,))</f>
        <v>0</v>
      </c>
      <c r="AL25" s="76"/>
      <c r="AM25" s="11"/>
      <c r="AN25" s="12">
        <f>IF(AM24=FALSE,0,RANK(AM24,AM$6:AM$53,))</f>
        <v>0</v>
      </c>
      <c r="AO25" s="72"/>
      <c r="AP25" s="11"/>
      <c r="AQ25" s="12">
        <f>IF(AP24=FALSE,0,RANK(AP24,AP$6:AP$53,))</f>
        <v>0</v>
      </c>
      <c r="AR25" s="72"/>
      <c r="AS25" s="11"/>
      <c r="AT25" s="12">
        <f>IF(AS24=FALSE,0,RANK(AS24,AS$6:AS$53,))</f>
        <v>0</v>
      </c>
      <c r="AU25" s="76"/>
      <c r="AV25" s="11"/>
      <c r="AW25" s="12">
        <f>IF(AV24=FALSE,0,RANK(AV24,AV$6:AV$53,))</f>
        <v>0</v>
      </c>
      <c r="AX25" s="72"/>
      <c r="AY25" s="11"/>
      <c r="AZ25" s="12">
        <f>IF(AY24=FALSE,0,RANK(AY24,AY$6:AY$53,))</f>
        <v>0</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1"/>
      <c r="D26" s="467"/>
      <c r="E26" s="42"/>
      <c r="F26" s="456"/>
      <c r="G26" s="13"/>
      <c r="H26" s="14">
        <f>IF(H24=0,0,(LOOKUP(H24,'TEAM NAMES &amp; EVENTS'!$L$12:$L$27,'TEAM NAMES &amp; EVENTS'!$M$12:$M$27)))</f>
        <v>0</v>
      </c>
      <c r="I26" s="456"/>
      <c r="J26" s="13"/>
      <c r="K26" s="14">
        <f>IF(K24=0,0,(LOOKUP(K24,'TEAM NAMES &amp; EVENTS'!$L$12:$L$27,'TEAM NAMES &amp; EVENTS'!$M$12:$M$27)))</f>
        <v>0</v>
      </c>
      <c r="L26" s="456"/>
      <c r="M26" s="13"/>
      <c r="N26" s="14">
        <f>IF(N24=0,0,(LOOKUP(N24,'TEAM NAMES &amp; EVENTS'!$L$12:$L$27,'TEAM NAMES &amp; EVENTS'!$M$12:$M$27)))</f>
        <v>0</v>
      </c>
      <c r="O26" s="456"/>
      <c r="P26" s="13"/>
      <c r="Q26" s="14">
        <f>IF(Q24=0,0,(LOOKUP(Q24,'TEAM NAMES &amp; EVENTS'!$L$12:$L$27,'TEAM NAMES &amp; EVENTS'!$M$12:$M$27)))</f>
        <v>0</v>
      </c>
      <c r="R26" s="456"/>
      <c r="S26" s="13"/>
      <c r="T26" s="14">
        <f>IF(T24=0,0,(LOOKUP(T24,'TEAM NAMES &amp; EVENTS'!$L$12:$L$27,'TEAM NAMES &amp; EVENTS'!$M$12:$M$27)))</f>
        <v>0</v>
      </c>
      <c r="U26" s="456"/>
      <c r="V26" s="13"/>
      <c r="W26" s="14">
        <f>IF(W24=0,0,(LOOKUP(W24,'TEAM NAMES &amp; EVENTS'!$L$12:$L$27,'TEAM NAMES &amp; EVENTS'!$M$12:$M$27)))</f>
        <v>0</v>
      </c>
      <c r="X26" s="456"/>
      <c r="Y26" s="13"/>
      <c r="Z26" s="14">
        <f>IF(Z24=0,0,(LOOKUP(Z24,'TEAM NAMES &amp; EVENTS'!$L$12:$L$27,'TEAM NAMES &amp; EVENTS'!$M$12:$M$27)))</f>
        <v>0</v>
      </c>
      <c r="AA26" s="456"/>
      <c r="AB26" s="13"/>
      <c r="AC26" s="14">
        <f>IF(AC24=0,0,(LOOKUP(AC24,'TEAM NAMES &amp; EVENTS'!$L$12:$L$27,'TEAM NAMES &amp; EVENTS'!$M$12:$M$27)))</f>
        <v>0</v>
      </c>
      <c r="AD26" s="6"/>
      <c r="AE26" s="461"/>
      <c r="AF26" s="464"/>
      <c r="AG26" s="42"/>
      <c r="AH26" s="7">
        <v>3</v>
      </c>
      <c r="AI26" s="73"/>
      <c r="AJ26" s="15"/>
      <c r="AK26" s="16">
        <f>IF(AK25=0,0,(LOOKUP(AK25,'TEAM NAMES &amp; EVENTS'!$L$12:$L$27,'TEAM NAMES &amp; EVENTS'!$M$12:$M$27)))</f>
        <v>0</v>
      </c>
      <c r="AL26" s="77"/>
      <c r="AM26" s="15"/>
      <c r="AN26" s="16">
        <f>IF(AN25=0,0,(LOOKUP(AN25,'TEAM NAMES &amp; EVENTS'!$L$12:$L$27,'TEAM NAMES &amp; EVENTS'!$M$12:$M$27)))</f>
        <v>0</v>
      </c>
      <c r="AO26" s="73"/>
      <c r="AP26" s="15"/>
      <c r="AQ26" s="16">
        <f>IF(AQ25=0,0,(LOOKUP(AQ25,'TEAM NAMES &amp; EVENTS'!$L$12:$L$27,'TEAM NAMES &amp; EVENTS'!$M$12:$M$27)))</f>
        <v>0</v>
      </c>
      <c r="AR26" s="73"/>
      <c r="AS26" s="15"/>
      <c r="AT26" s="16">
        <f>IF(AT25=0,0,(LOOKUP(AT25,'TEAM NAMES &amp; EVENTS'!$L$12:$L$27,'TEAM NAMES &amp; EVENTS'!$M$12:$M$27)))</f>
        <v>0</v>
      </c>
      <c r="AU26" s="77"/>
      <c r="AV26" s="15"/>
      <c r="AW26" s="16">
        <f>IF(AW25=0,0,(LOOKUP(AW25,'TEAM NAMES &amp; EVENTS'!$L$12:$L$27,'TEAM NAMES &amp; EVENTS'!$M$12:$M$27)))</f>
        <v>0</v>
      </c>
      <c r="AX26" s="73"/>
      <c r="AY26" s="15"/>
      <c r="AZ26" s="16">
        <f>IF(AZ25=0,0,(LOOKUP(AZ25,'TEAM NAMES &amp; EVENTS'!$L$12:$L$27,'TEAM NAMES &amp; EVENTS'!$M$12:$M$27)))</f>
        <v>0</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0" t="str">
        <f>LOOKUP("School H",'TEAM NAMES &amp; EVENTS'!B12:B27,'TEAM NAMES &amp; EVENTS'!F12:F27)</f>
        <v>H</v>
      </c>
      <c r="D27" s="465">
        <f>LOOKUP("School H",'TEAM NAMES &amp; EVENTS'!B12:B27,'TEAM NAMES &amp; EVENTS'!E12:E27)</f>
        <v>0</v>
      </c>
      <c r="E27" s="41"/>
      <c r="F27" s="455"/>
      <c r="G27" s="10" t="b">
        <f>IF(F27&gt;0,F27)</f>
        <v>0</v>
      </c>
      <c r="H27" s="457">
        <f>IF(G27=FALSE,0,RANK(G27,G$6:G$53,1))</f>
        <v>0</v>
      </c>
      <c r="I27" s="455"/>
      <c r="J27" s="10" t="b">
        <f>IF(I27&gt;0,I27)</f>
        <v>0</v>
      </c>
      <c r="K27" s="457">
        <f>IF(J27=FALSE,0,RANK(J27,J$6:J$53,1))</f>
        <v>0</v>
      </c>
      <c r="L27" s="455"/>
      <c r="M27" s="10" t="b">
        <f>IF(L27&gt;0,L27)</f>
        <v>0</v>
      </c>
      <c r="N27" s="457">
        <f>IF(M27=FALSE,0,RANK(M27,M$6:M$53,1))</f>
        <v>0</v>
      </c>
      <c r="O27" s="455"/>
      <c r="P27" s="10" t="b">
        <f>IF(O27&gt;0,O27)</f>
        <v>0</v>
      </c>
      <c r="Q27" s="457">
        <f>IF(P27=FALSE,0,RANK(P27,P$6:P$53,1))</f>
        <v>0</v>
      </c>
      <c r="R27" s="455"/>
      <c r="S27" s="10" t="b">
        <f>IF(R27&gt;0,R27)</f>
        <v>0</v>
      </c>
      <c r="T27" s="457">
        <f>IF(S27=FALSE,0,RANK(S27,S$6:S$53,1))</f>
        <v>0</v>
      </c>
      <c r="U27" s="455"/>
      <c r="V27" s="10" t="b">
        <f>IF(U27&gt;0,U27)</f>
        <v>0</v>
      </c>
      <c r="W27" s="457">
        <f>IF(V27=FALSE,0,RANK(V27,V$6:V$53,1))</f>
        <v>0</v>
      </c>
      <c r="X27" s="455"/>
      <c r="Y27" s="10" t="b">
        <f>IF(X27&gt;0,X27)</f>
        <v>0</v>
      </c>
      <c r="Z27" s="457">
        <f>IF(Y27=FALSE,0,RANK(Y27,Y$6:Y$53,1))</f>
        <v>0</v>
      </c>
      <c r="AA27" s="455"/>
      <c r="AB27" s="10" t="b">
        <f>IF(AA27&gt;0,AA27)</f>
        <v>0</v>
      </c>
      <c r="AC27" s="457">
        <f>IF(AB27=FALSE,0,RANK(AB27,AB$6:AB$53,1))</f>
        <v>0</v>
      </c>
      <c r="AD27" s="6"/>
      <c r="AE27" s="459" t="str">
        <f>LOOKUP("School H",'TEAM NAMES &amp; EVENTS'!B12:B27,'TEAM NAMES &amp; EVENTS'!F12:F27)</f>
        <v>H</v>
      </c>
      <c r="AF27" s="462">
        <f>LOOKUP("School H",'TEAM NAMES &amp; EVENTS'!B12:B27,'TEAM NAMES &amp; EVENTS'!E12:E27)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0"/>
      <c r="D28" s="466"/>
      <c r="E28" s="41"/>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41"/>
      <c r="AH28" s="7">
        <v>2</v>
      </c>
      <c r="AI28" s="72"/>
      <c r="AJ28" s="11"/>
      <c r="AK28" s="12">
        <f>IF(AJ27=FALSE,0,RANK(AJ27,AJ$6:AJ$53,))</f>
        <v>0</v>
      </c>
      <c r="AL28" s="76"/>
      <c r="AM28" s="11"/>
      <c r="AN28" s="12">
        <f>IF(AM27=FALSE,0,RANK(AM27,AM$6:AM$53,))</f>
        <v>0</v>
      </c>
      <c r="AO28" s="72"/>
      <c r="AP28" s="11"/>
      <c r="AQ28" s="12">
        <f>IF(AP27=FALSE,0,RANK(AP27,AP$6:AP$53,))</f>
        <v>0</v>
      </c>
      <c r="AR28" s="72"/>
      <c r="AS28" s="11"/>
      <c r="AT28" s="12">
        <f>IF(AS27=FALSE,0,RANK(AS27,AS$6:AS$53,))</f>
        <v>0</v>
      </c>
      <c r="AU28" s="76"/>
      <c r="AV28" s="11"/>
      <c r="AW28" s="12">
        <f>IF(AV27=FALSE,0,RANK(AV27,AV$6:AV$53,))</f>
        <v>0</v>
      </c>
      <c r="AX28" s="72"/>
      <c r="AY28" s="11"/>
      <c r="AZ28" s="12">
        <f>IF(AY27=FALSE,0,RANK(AY27,AY$6:AY$53,))</f>
        <v>0</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1"/>
      <c r="D29" s="467"/>
      <c r="E29" s="42"/>
      <c r="F29" s="456"/>
      <c r="G29" s="13"/>
      <c r="H29" s="14">
        <f>IF(H27=0,0,(LOOKUP(H27,'TEAM NAMES &amp; EVENTS'!$L$12:$L$27,'TEAM NAMES &amp; EVENTS'!$M$12:$M$27)))</f>
        <v>0</v>
      </c>
      <c r="I29" s="456"/>
      <c r="J29" s="13"/>
      <c r="K29" s="14">
        <f>IF(K27=0,0,(LOOKUP(K27,'TEAM NAMES &amp; EVENTS'!$L$12:$L$27,'TEAM NAMES &amp; EVENTS'!$M$12:$M$27)))</f>
        <v>0</v>
      </c>
      <c r="L29" s="456"/>
      <c r="M29" s="13"/>
      <c r="N29" s="14">
        <f>IF(N27=0,0,(LOOKUP(N27,'TEAM NAMES &amp; EVENTS'!$L$12:$L$27,'TEAM NAMES &amp; EVENTS'!$M$12:$M$27)))</f>
        <v>0</v>
      </c>
      <c r="O29" s="456"/>
      <c r="P29" s="13"/>
      <c r="Q29" s="14">
        <f>IF(Q27=0,0,(LOOKUP(Q27,'TEAM NAMES &amp; EVENTS'!$L$12:$L$27,'TEAM NAMES &amp; EVENTS'!$M$12:$M$27)))</f>
        <v>0</v>
      </c>
      <c r="R29" s="456"/>
      <c r="S29" s="13"/>
      <c r="T29" s="14">
        <f>IF(T27=0,0,(LOOKUP(T27,'TEAM NAMES &amp; EVENTS'!$L$12:$L$27,'TEAM NAMES &amp; EVENTS'!$M$12:$M$27)))</f>
        <v>0</v>
      </c>
      <c r="U29" s="456"/>
      <c r="V29" s="13"/>
      <c r="W29" s="14">
        <f>IF(W27=0,0,(LOOKUP(W27,'TEAM NAMES &amp; EVENTS'!$L$12:$L$27,'TEAM NAMES &amp; EVENTS'!$M$12:$M$27)))</f>
        <v>0</v>
      </c>
      <c r="X29" s="456"/>
      <c r="Y29" s="13"/>
      <c r="Z29" s="14">
        <f>IF(Z27=0,0,(LOOKUP(Z27,'TEAM NAMES &amp; EVENTS'!$L$12:$L$27,'TEAM NAMES &amp; EVENTS'!$M$12:$M$27)))</f>
        <v>0</v>
      </c>
      <c r="AA29" s="456"/>
      <c r="AB29" s="13"/>
      <c r="AC29" s="14">
        <f>IF(AC27=0,0,(LOOKUP(AC27,'TEAM NAMES &amp; EVENTS'!$L$12:$L$27,'TEAM NAMES &amp; EVENTS'!$M$12:$M$27)))</f>
        <v>0</v>
      </c>
      <c r="AD29" s="6"/>
      <c r="AE29" s="461"/>
      <c r="AF29" s="464"/>
      <c r="AG29" s="42"/>
      <c r="AH29" s="7">
        <v>3</v>
      </c>
      <c r="AI29" s="73"/>
      <c r="AJ29" s="15"/>
      <c r="AK29" s="16">
        <f>IF(AK28=0,0,(LOOKUP(AK28,'TEAM NAMES &amp; EVENTS'!$L$12:$L$27,'TEAM NAMES &amp; EVENTS'!$M$12:$M$27)))</f>
        <v>0</v>
      </c>
      <c r="AL29" s="77"/>
      <c r="AM29" s="15"/>
      <c r="AN29" s="16">
        <f>IF(AN28=0,0,(LOOKUP(AN28,'TEAM NAMES &amp; EVENTS'!$L$12:$L$27,'TEAM NAMES &amp; EVENTS'!$M$12:$M$27)))</f>
        <v>0</v>
      </c>
      <c r="AO29" s="73"/>
      <c r="AP29" s="15"/>
      <c r="AQ29" s="16">
        <f>IF(AQ28=0,0,(LOOKUP(AQ28,'TEAM NAMES &amp; EVENTS'!$L$12:$L$27,'TEAM NAMES &amp; EVENTS'!$M$12:$M$27)))</f>
        <v>0</v>
      </c>
      <c r="AR29" s="73"/>
      <c r="AS29" s="15"/>
      <c r="AT29" s="16">
        <f>IF(AT28=0,0,(LOOKUP(AT28,'TEAM NAMES &amp; EVENTS'!$L$12:$L$27,'TEAM NAMES &amp; EVENTS'!$M$12:$M$27)))</f>
        <v>0</v>
      </c>
      <c r="AU29" s="77"/>
      <c r="AV29" s="15"/>
      <c r="AW29" s="16">
        <f>IF(AW28=0,0,(LOOKUP(AW28,'TEAM NAMES &amp; EVENTS'!$L$12:$L$27,'TEAM NAMES &amp; EVENTS'!$M$12:$M$27)))</f>
        <v>0</v>
      </c>
      <c r="AX29" s="73"/>
      <c r="AY29" s="15"/>
      <c r="AZ29" s="16">
        <f>IF(AZ28=0,0,(LOOKUP(AZ28,'TEAM NAMES &amp; EVENTS'!$L$12:$L$27,'TEAM NAMES &amp; EVENTS'!$M$12:$M$27)))</f>
        <v>0</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59" t="str">
        <f>LOOKUP("School I",'TEAM NAMES &amp; EVENTS'!B12:B27,'TEAM NAMES &amp; EVENTS'!F12:F27)</f>
        <v>I</v>
      </c>
      <c r="D30" s="465" t="str">
        <f>LOOKUP("School I",'TEAM NAMES &amp; EVENTS'!B12:B27,'TEAM NAMES &amp; EVENTS'!E12:E27)</f>
        <v>Pilgrim</v>
      </c>
      <c r="E30" s="41"/>
      <c r="F30" s="455">
        <v>111.8</v>
      </c>
      <c r="G30" s="10">
        <f>IF(F30&gt;0,F30)</f>
        <v>111.8</v>
      </c>
      <c r="H30" s="457">
        <f>IF(G30=FALSE,0,RANK(G30,G$6:G$53,1))</f>
        <v>5</v>
      </c>
      <c r="I30" s="455">
        <v>34.9</v>
      </c>
      <c r="J30" s="10">
        <f>IF(I30&gt;0,I30)</f>
        <v>34.9</v>
      </c>
      <c r="K30" s="457">
        <f>IF(J30=FALSE,0,RANK(J30,J$6:J$53,1))</f>
        <v>7</v>
      </c>
      <c r="L30" s="455">
        <v>64.1</v>
      </c>
      <c r="M30" s="10">
        <f>IF(L30&gt;0,L30)</f>
        <v>64.1</v>
      </c>
      <c r="N30" s="457">
        <f>IF(M30=FALSE,0,RANK(M30,M$6:M$53,1))</f>
        <v>6</v>
      </c>
      <c r="O30" s="455"/>
      <c r="P30" s="10" t="b">
        <f>IF(O30&gt;0,O30)</f>
        <v>0</v>
      </c>
      <c r="Q30" s="457">
        <f>IF(P30=FALSE,0,RANK(P30,P$6:P$53,1))</f>
        <v>0</v>
      </c>
      <c r="R30" s="455"/>
      <c r="S30" s="10" t="b">
        <f>IF(R30&gt;0,R30)</f>
        <v>0</v>
      </c>
      <c r="T30" s="457">
        <f>IF(S30=FALSE,0,RANK(S30,S$6:S$53,1))</f>
        <v>0</v>
      </c>
      <c r="U30" s="455">
        <v>64.1</v>
      </c>
      <c r="V30" s="10">
        <f>IF(U30&gt;0,U30)</f>
        <v>64.1</v>
      </c>
      <c r="W30" s="457">
        <f>IF(V30=FALSE,0,RANK(V30,V$6:V$53,1))</f>
        <v>3</v>
      </c>
      <c r="X30" s="455">
        <v>62.4</v>
      </c>
      <c r="Y30" s="10">
        <f>IF(X30&gt;0,X30)</f>
        <v>62.4</v>
      </c>
      <c r="Z30" s="457">
        <f>IF(Y30=FALSE,0,RANK(Y30,Y$6:Y$53,1))</f>
        <v>2</v>
      </c>
      <c r="AA30" s="455"/>
      <c r="AB30" s="10" t="b">
        <f>IF(AA30&gt;0,AA30)</f>
        <v>0</v>
      </c>
      <c r="AC30" s="457">
        <f>IF(AB30=FALSE,0,RANK(AB30,AB$6:AB$53,1))</f>
        <v>0</v>
      </c>
      <c r="AD30" s="6"/>
      <c r="AE30" s="459" t="str">
        <f>LOOKUP("School I",'TEAM NAMES &amp; EVENTS'!B12:B27,'TEAM NAMES &amp; EVENTS'!F12:F27)</f>
        <v>I</v>
      </c>
      <c r="AF30" s="465" t="str">
        <f>LOOKUP("School I",'TEAM NAMES &amp; EVENTS'!B12:B27,'TEAM NAMES &amp; EVENTS'!E12:E27)</f>
        <v>Pilgrim</v>
      </c>
      <c r="AG30" s="41"/>
      <c r="AH30" s="7">
        <v>1</v>
      </c>
      <c r="AI30" s="74">
        <v>3.5</v>
      </c>
      <c r="AJ30" s="17">
        <f>IF(AI30+AI31+AI32&gt;0,AI30+AI31+AI32)</f>
        <v>10.25</v>
      </c>
      <c r="AK30" s="9">
        <f>AI30+AI31+AI32</f>
        <v>10.25</v>
      </c>
      <c r="AL30" s="78">
        <v>33</v>
      </c>
      <c r="AM30" s="17">
        <f>IF(AL30+AL31+AL32&gt;0,AL30+AL31+AL32)</f>
        <v>88</v>
      </c>
      <c r="AN30" s="9">
        <f>AL30+AL31+AL32</f>
        <v>88</v>
      </c>
      <c r="AO30" s="74">
        <v>1.42</v>
      </c>
      <c r="AP30" s="17">
        <f>IF(AO30+AO31+AO32&gt;0,AO30+AO31+AO32)</f>
        <v>4.45</v>
      </c>
      <c r="AQ30" s="9">
        <f>AO30+AO31+AO32</f>
        <v>4.45</v>
      </c>
      <c r="AR30" s="74"/>
      <c r="AS30" s="17" t="b">
        <f>IF(AR30+AR31+AR32&gt;0,AR30+AR31+AR32)</f>
        <v>0</v>
      </c>
      <c r="AT30" s="9">
        <f>AR30+AR31+AR32</f>
        <v>0</v>
      </c>
      <c r="AU30" s="78"/>
      <c r="AV30" s="17" t="b">
        <f>IF(AU30+AU31+AU32&gt;0,AU30+AU31+AU32)</f>
        <v>0</v>
      </c>
      <c r="AW30" s="9">
        <f>AU30+AU31+AU32</f>
        <v>0</v>
      </c>
      <c r="AX30" s="74">
        <v>12.5</v>
      </c>
      <c r="AY30" s="17">
        <f>IF(AX30+AX31+AX32&gt;0,AX30+AX31+AX32)</f>
        <v>31.75</v>
      </c>
      <c r="AZ30" s="9">
        <f>AX30+AX31+AX32</f>
        <v>31.75</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0"/>
      <c r="D31" s="466"/>
      <c r="E31" s="41"/>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41"/>
      <c r="AH31" s="7">
        <v>2</v>
      </c>
      <c r="AI31" s="72">
        <v>2.75</v>
      </c>
      <c r="AJ31" s="11"/>
      <c r="AK31" s="12">
        <f>IF(AJ30=FALSE,0,RANK(AJ30,AJ$6:AJ$53,))</f>
        <v>8</v>
      </c>
      <c r="AL31" s="76">
        <v>27</v>
      </c>
      <c r="AM31" s="11"/>
      <c r="AN31" s="12">
        <f>IF(AM30=FALSE,0,RANK(AM30,AM$6:AM$53,))</f>
        <v>6</v>
      </c>
      <c r="AO31" s="72">
        <v>1.35</v>
      </c>
      <c r="AP31" s="11"/>
      <c r="AQ31" s="12">
        <f>IF(AP30=FALSE,0,RANK(AP30,AP$6:AP$53,))</f>
        <v>3</v>
      </c>
      <c r="AR31" s="72"/>
      <c r="AS31" s="11"/>
      <c r="AT31" s="12">
        <f>IF(AS30=FALSE,0,RANK(AS30,AS$6:AS$53,))</f>
        <v>0</v>
      </c>
      <c r="AU31" s="76"/>
      <c r="AV31" s="11"/>
      <c r="AW31" s="12">
        <f>IF(AV30=FALSE,0,RANK(AV30,AV$6:AV$53,))</f>
        <v>0</v>
      </c>
      <c r="AX31" s="72">
        <v>9.5</v>
      </c>
      <c r="AY31" s="11"/>
      <c r="AZ31" s="12">
        <f>IF(AY30=FALSE,0,RANK(AY30,AY$6:AY$53,))</f>
        <v>2</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1"/>
      <c r="D32" s="467"/>
      <c r="E32" s="42"/>
      <c r="F32" s="456"/>
      <c r="G32" s="13"/>
      <c r="H32" s="14">
        <f>IF(H30=0,0,(LOOKUP(H30,'TEAM NAMES &amp; EVENTS'!$L$12:$L$27,'TEAM NAMES &amp; EVENTS'!$M$12:$M$27)))</f>
        <v>18</v>
      </c>
      <c r="I32" s="456"/>
      <c r="J32" s="13"/>
      <c r="K32" s="14">
        <f>IF(K30=0,0,(LOOKUP(K30,'TEAM NAMES &amp; EVENTS'!$L$12:$L$27,'TEAM NAMES &amp; EVENTS'!$M$12:$M$27)))</f>
        <v>14</v>
      </c>
      <c r="L32" s="456"/>
      <c r="M32" s="13"/>
      <c r="N32" s="14">
        <f>IF(N30=0,0,(LOOKUP(N30,'TEAM NAMES &amp; EVENTS'!$L$12:$L$27,'TEAM NAMES &amp; EVENTS'!$M$12:$M$27)))</f>
        <v>16</v>
      </c>
      <c r="O32" s="456"/>
      <c r="P32" s="13"/>
      <c r="Q32" s="14">
        <f>IF(Q30=0,0,(LOOKUP(Q30,'TEAM NAMES &amp; EVENTS'!$L$12:$L$27,'TEAM NAMES &amp; EVENTS'!$M$12:$M$27)))</f>
        <v>0</v>
      </c>
      <c r="R32" s="456"/>
      <c r="S32" s="13"/>
      <c r="T32" s="14">
        <f>IF(T30=0,0,(LOOKUP(T30,'TEAM NAMES &amp; EVENTS'!$L$12:$L$27,'TEAM NAMES &amp; EVENTS'!$M$12:$M$27)))</f>
        <v>0</v>
      </c>
      <c r="U32" s="456"/>
      <c r="V32" s="13"/>
      <c r="W32" s="14">
        <f>IF(W30=0,0,(LOOKUP(W30,'TEAM NAMES &amp; EVENTS'!$L$12:$L$27,'TEAM NAMES &amp; EVENTS'!$M$12:$M$27)))</f>
        <v>22</v>
      </c>
      <c r="X32" s="456"/>
      <c r="Y32" s="13"/>
      <c r="Z32" s="14">
        <f>IF(Z30=0,0,(LOOKUP(Z30,'TEAM NAMES &amp; EVENTS'!$L$12:$L$27,'TEAM NAMES &amp; EVENTS'!$M$12:$M$27)))</f>
        <v>24</v>
      </c>
      <c r="AA32" s="456"/>
      <c r="AB32" s="13"/>
      <c r="AC32" s="14">
        <f>IF(AC30=0,0,(LOOKUP(AC30,'TEAM NAMES &amp; EVENTS'!$L$12:$L$27,'TEAM NAMES &amp; EVENTS'!$M$12:$M$27)))</f>
        <v>0</v>
      </c>
      <c r="AD32" s="6"/>
      <c r="AE32" s="461"/>
      <c r="AF32" s="467"/>
      <c r="AG32" s="42"/>
      <c r="AH32" s="7">
        <v>3</v>
      </c>
      <c r="AI32" s="73">
        <v>4</v>
      </c>
      <c r="AJ32" s="15"/>
      <c r="AK32" s="16">
        <f>IF(AK31=0,0,(LOOKUP(AK31,'TEAM NAMES &amp; EVENTS'!$L$12:$L$27,'TEAM NAMES &amp; EVENTS'!$M$12:$M$27)))</f>
        <v>12</v>
      </c>
      <c r="AL32" s="77">
        <v>28</v>
      </c>
      <c r="AM32" s="15"/>
      <c r="AN32" s="16">
        <f>IF(AN31=0,0,(LOOKUP(AN31,'TEAM NAMES &amp; EVENTS'!$L$12:$L$27,'TEAM NAMES &amp; EVENTS'!$M$12:$M$27)))</f>
        <v>16</v>
      </c>
      <c r="AO32" s="73">
        <v>1.68</v>
      </c>
      <c r="AP32" s="15"/>
      <c r="AQ32" s="16">
        <f>IF(AQ31=0,0,(LOOKUP(AQ31,'TEAM NAMES &amp; EVENTS'!$L$12:$L$27,'TEAM NAMES &amp; EVENTS'!$M$12:$M$27)))</f>
        <v>22</v>
      </c>
      <c r="AR32" s="73"/>
      <c r="AS32" s="15"/>
      <c r="AT32" s="16">
        <f>IF(AT31=0,0,(LOOKUP(AT31,'TEAM NAMES &amp; EVENTS'!$L$12:$L$27,'TEAM NAMES &amp; EVENTS'!$M$12:$M$27)))</f>
        <v>0</v>
      </c>
      <c r="AU32" s="77"/>
      <c r="AV32" s="15"/>
      <c r="AW32" s="16">
        <f>IF(AW31=0,0,(LOOKUP(AW31,'TEAM NAMES &amp; EVENTS'!$L$12:$L$27,'TEAM NAMES &amp; EVENTS'!$M$12:$M$27)))</f>
        <v>0</v>
      </c>
      <c r="AX32" s="73">
        <v>9.75</v>
      </c>
      <c r="AY32" s="15"/>
      <c r="AZ32" s="16">
        <f>IF(AZ31=0,0,(LOOKUP(AZ31,'TEAM NAMES &amp; EVENTS'!$L$12:$L$27,'TEAM NAMES &amp; EVENTS'!$M$12:$M$27)))</f>
        <v>24</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0" t="str">
        <f>LOOKUP("School J",'TEAM NAMES &amp; EVENTS'!B12:B27,'TEAM NAMES &amp; EVENTS'!F12:F27)</f>
        <v>J</v>
      </c>
      <c r="D33" s="465" t="str">
        <f>LOOKUP("School J",'TEAM NAMES &amp; EVENTS'!B12:B27,'TEAM NAMES &amp; EVENTS'!E12:E27)</f>
        <v>St Edwards</v>
      </c>
      <c r="E33" s="41"/>
      <c r="F33" s="455">
        <v>118.1</v>
      </c>
      <c r="G33" s="10">
        <f>IF(F33&gt;0,F33)</f>
        <v>118.1</v>
      </c>
      <c r="H33" s="457">
        <f>IF(G33=FALSE,0,RANK(G33,G$6:G$53,1))</f>
        <v>6</v>
      </c>
      <c r="I33" s="455">
        <v>31</v>
      </c>
      <c r="J33" s="10">
        <f>IF(I33&gt;0,I33)</f>
        <v>31</v>
      </c>
      <c r="K33" s="457">
        <f>IF(J33=FALSE,0,RANK(J33,J$6:J$53,1))</f>
        <v>3</v>
      </c>
      <c r="L33" s="455">
        <v>63.9</v>
      </c>
      <c r="M33" s="10">
        <f>IF(L33&gt;0,L33)</f>
        <v>63.9</v>
      </c>
      <c r="N33" s="457">
        <f>IF(M33=FALSE,0,RANK(M33,M$6:M$53,1))</f>
        <v>4</v>
      </c>
      <c r="O33" s="455"/>
      <c r="P33" s="10" t="b">
        <f>IF(O33&gt;0,O33)</f>
        <v>0</v>
      </c>
      <c r="Q33" s="457">
        <f>IF(P33=FALSE,0,RANK(P33,P$6:P$53,1))</f>
        <v>0</v>
      </c>
      <c r="R33" s="455"/>
      <c r="S33" s="10" t="b">
        <f>IF(R33&gt;0,R33)</f>
        <v>0</v>
      </c>
      <c r="T33" s="457">
        <f>IF(S33=FALSE,0,RANK(S33,S$6:S$53,1))</f>
        <v>0</v>
      </c>
      <c r="U33" s="455">
        <v>65.2</v>
      </c>
      <c r="V33" s="10">
        <f>IF(U33&gt;0,U33)</f>
        <v>65.2</v>
      </c>
      <c r="W33" s="457">
        <f>IF(V33=FALSE,0,RANK(V33,V$6:V$53,1))</f>
        <v>4</v>
      </c>
      <c r="X33" s="455">
        <v>75.3</v>
      </c>
      <c r="Y33" s="10">
        <f>IF(X33&gt;0,X33)</f>
        <v>75.3</v>
      </c>
      <c r="Z33" s="457">
        <f>IF(Y33=FALSE,0,RANK(Y33,Y$6:Y$53,1))</f>
        <v>7</v>
      </c>
      <c r="AA33" s="455"/>
      <c r="AB33" s="10" t="b">
        <f>IF(AA33&gt;0,AA33)</f>
        <v>0</v>
      </c>
      <c r="AC33" s="457">
        <f>IF(AB33=FALSE,0,RANK(AB33,AB$6:AB$53,1))</f>
        <v>0</v>
      </c>
      <c r="AD33" s="6"/>
      <c r="AE33" s="459" t="str">
        <f>LOOKUP("School J",'TEAM NAMES &amp; EVENTS'!B12:B27,'TEAM NAMES &amp; EVENTS'!F12:F27)</f>
        <v>J</v>
      </c>
      <c r="AF33" s="465" t="str">
        <f>LOOKUP("School J",'TEAM NAMES &amp; EVENTS'!B12:B27,'TEAM NAMES &amp; EVENTS'!E12:E27)</f>
        <v>St Edwards</v>
      </c>
      <c r="AG33" s="41"/>
      <c r="AH33" s="7">
        <v>1</v>
      </c>
      <c r="AI33" s="74">
        <v>3.5</v>
      </c>
      <c r="AJ33" s="17">
        <f>IF(AI33+AI34+AI35&gt;0,AI33+AI34+AI35)</f>
        <v>12</v>
      </c>
      <c r="AK33" s="9">
        <f>AI33+AI34+AI35</f>
        <v>12</v>
      </c>
      <c r="AL33" s="78">
        <v>31</v>
      </c>
      <c r="AM33" s="17">
        <f>IF(AL33+AL34+AL35&gt;0,AL33+AL34+AL35)</f>
        <v>108</v>
      </c>
      <c r="AN33" s="9">
        <f>AL33+AL34+AL35</f>
        <v>108</v>
      </c>
      <c r="AO33" s="74">
        <v>1.36</v>
      </c>
      <c r="AP33" s="17">
        <f>IF(AO33+AO34+AO35&gt;0,AO33+AO34+AO35)</f>
        <v>3.54</v>
      </c>
      <c r="AQ33" s="9">
        <f>AO33+AO34+AO35</f>
        <v>3.54</v>
      </c>
      <c r="AR33" s="74"/>
      <c r="AS33" s="17" t="b">
        <f>IF(AR33+AR34+AR35&gt;0,AR33+AR34+AR35)</f>
        <v>0</v>
      </c>
      <c r="AT33" s="9">
        <f>AR33+AR34+AR35</f>
        <v>0</v>
      </c>
      <c r="AU33" s="78"/>
      <c r="AV33" s="17" t="b">
        <f>IF(AU33+AU34+AU35&gt;0,AU33+AU34+AU35)</f>
        <v>0</v>
      </c>
      <c r="AW33" s="9">
        <f>AU33+AU34+AU35</f>
        <v>0</v>
      </c>
      <c r="AX33" s="74">
        <v>7</v>
      </c>
      <c r="AY33" s="17">
        <f>IF(AX33+AX34+AX35&gt;0,AX33+AX34+AX35)</f>
        <v>23.75</v>
      </c>
      <c r="AZ33" s="9">
        <f>AX33+AX34+AX35</f>
        <v>23.75</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0"/>
      <c r="D34" s="466"/>
      <c r="E34" s="41"/>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41"/>
      <c r="AH34" s="7">
        <v>2</v>
      </c>
      <c r="AI34" s="72">
        <v>3.5</v>
      </c>
      <c r="AJ34" s="11"/>
      <c r="AK34" s="12">
        <f>IF(AJ33=FALSE,0,RANK(AJ33,AJ$6:AJ$53,))</f>
        <v>6</v>
      </c>
      <c r="AL34" s="76">
        <v>34</v>
      </c>
      <c r="AM34" s="11"/>
      <c r="AN34" s="12">
        <f>IF(AM33=FALSE,0,RANK(AM33,AM$6:AM$53,))</f>
        <v>5</v>
      </c>
      <c r="AO34" s="72">
        <v>1.02</v>
      </c>
      <c r="AP34" s="11"/>
      <c r="AQ34" s="12">
        <f>IF(AP33=FALSE,0,RANK(AP33,AP$6:AP$53,))</f>
        <v>8</v>
      </c>
      <c r="AR34" s="72"/>
      <c r="AS34" s="11"/>
      <c r="AT34" s="12">
        <f>IF(AS33=FALSE,0,RANK(AS33,AS$6:AS$53,))</f>
        <v>0</v>
      </c>
      <c r="AU34" s="76"/>
      <c r="AV34" s="11"/>
      <c r="AW34" s="12">
        <f>IF(AV33=FALSE,0,RANK(AV33,AV$6:AV$53,))</f>
        <v>0</v>
      </c>
      <c r="AX34" s="72">
        <v>8.25</v>
      </c>
      <c r="AY34" s="11"/>
      <c r="AZ34" s="12">
        <f>IF(AY33=FALSE,0,RANK(AY33,AY$6:AY$53,))</f>
        <v>5</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1"/>
      <c r="D35" s="467"/>
      <c r="E35" s="42"/>
      <c r="F35" s="456"/>
      <c r="G35" s="13"/>
      <c r="H35" s="14">
        <f>IF(H33=0,0,(LOOKUP(H33,'TEAM NAMES &amp; EVENTS'!$L$12:$L$27,'TEAM NAMES &amp; EVENTS'!$M$12:$M$27)))</f>
        <v>16</v>
      </c>
      <c r="I35" s="456"/>
      <c r="J35" s="13"/>
      <c r="K35" s="14">
        <f>IF(K33=0,0,(LOOKUP(K33,'TEAM NAMES &amp; EVENTS'!$L$12:$L$27,'TEAM NAMES &amp; EVENTS'!$M$12:$M$27)))</f>
        <v>22</v>
      </c>
      <c r="L35" s="456"/>
      <c r="M35" s="13"/>
      <c r="N35" s="14">
        <f>IF(N33=0,0,(LOOKUP(N33,'TEAM NAMES &amp; EVENTS'!$L$12:$L$27,'TEAM NAMES &amp; EVENTS'!$M$12:$M$27)))</f>
        <v>20</v>
      </c>
      <c r="O35" s="456"/>
      <c r="P35" s="13"/>
      <c r="Q35" s="14">
        <f>IF(Q33=0,0,(LOOKUP(Q33,'TEAM NAMES &amp; EVENTS'!$L$12:$L$27,'TEAM NAMES &amp; EVENTS'!$M$12:$M$27)))</f>
        <v>0</v>
      </c>
      <c r="R35" s="456"/>
      <c r="S35" s="13"/>
      <c r="T35" s="14">
        <f>IF(T33=0,0,(LOOKUP(T33,'TEAM NAMES &amp; EVENTS'!$L$12:$L$27,'TEAM NAMES &amp; EVENTS'!$M$12:$M$27)))</f>
        <v>0</v>
      </c>
      <c r="U35" s="456"/>
      <c r="V35" s="13"/>
      <c r="W35" s="14">
        <f>IF(W33=0,0,(LOOKUP(W33,'TEAM NAMES &amp; EVENTS'!$L$12:$L$27,'TEAM NAMES &amp; EVENTS'!$M$12:$M$27)))</f>
        <v>20</v>
      </c>
      <c r="X35" s="456"/>
      <c r="Y35" s="13"/>
      <c r="Z35" s="14">
        <f>IF(Z33=0,0,(LOOKUP(Z33,'TEAM NAMES &amp; EVENTS'!$L$12:$L$27,'TEAM NAMES &amp; EVENTS'!$M$12:$M$27)))</f>
        <v>14</v>
      </c>
      <c r="AA35" s="456"/>
      <c r="AB35" s="13"/>
      <c r="AC35" s="14">
        <f>IF(AC33=0,0,(LOOKUP(AC33,'TEAM NAMES &amp; EVENTS'!$L$12:$L$27,'TEAM NAMES &amp; EVENTS'!$M$12:$M$27)))</f>
        <v>0</v>
      </c>
      <c r="AD35" s="6"/>
      <c r="AE35" s="461"/>
      <c r="AF35" s="467"/>
      <c r="AG35" s="42"/>
      <c r="AH35" s="7">
        <v>3</v>
      </c>
      <c r="AI35" s="73">
        <v>5</v>
      </c>
      <c r="AJ35" s="15"/>
      <c r="AK35" s="16">
        <f>IF(AK34=0,0,(LOOKUP(AK34,'TEAM NAMES &amp; EVENTS'!$L$12:$L$27,'TEAM NAMES &amp; EVENTS'!$M$12:$M$27)))</f>
        <v>16</v>
      </c>
      <c r="AL35" s="77">
        <v>43</v>
      </c>
      <c r="AM35" s="15"/>
      <c r="AN35" s="16">
        <f>IF(AN34=0,0,(LOOKUP(AN34,'TEAM NAMES &amp; EVENTS'!$L$12:$L$27,'TEAM NAMES &amp; EVENTS'!$M$12:$M$27)))</f>
        <v>18</v>
      </c>
      <c r="AO35" s="73">
        <v>1.16</v>
      </c>
      <c r="AP35" s="15"/>
      <c r="AQ35" s="16">
        <f>IF(AQ34=0,0,(LOOKUP(AQ34,'TEAM NAMES &amp; EVENTS'!$L$12:$L$27,'TEAM NAMES &amp; EVENTS'!$M$12:$M$27)))</f>
        <v>12</v>
      </c>
      <c r="AR35" s="73"/>
      <c r="AS35" s="15"/>
      <c r="AT35" s="16">
        <f>IF(AT34=0,0,(LOOKUP(AT34,'TEAM NAMES &amp; EVENTS'!$L$12:$L$27,'TEAM NAMES &amp; EVENTS'!$M$12:$M$27)))</f>
        <v>0</v>
      </c>
      <c r="AU35" s="77"/>
      <c r="AV35" s="15"/>
      <c r="AW35" s="16">
        <f>IF(AW34=0,0,(LOOKUP(AW34,'TEAM NAMES &amp; EVENTS'!$L$12:$L$27,'TEAM NAMES &amp; EVENTS'!$M$12:$M$27)))</f>
        <v>0</v>
      </c>
      <c r="AX35" s="73">
        <v>8.5</v>
      </c>
      <c r="AY35" s="15"/>
      <c r="AZ35" s="16">
        <f>IF(AZ34=0,0,(LOOKUP(AZ34,'TEAM NAMES &amp; EVENTS'!$L$12:$L$27,'TEAM NAMES &amp; EVENTS'!$M$12:$M$27)))</f>
        <v>18</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0" t="str">
        <f>LOOKUP("School K",'TEAM NAMES &amp; EVENTS'!B12:B27,'TEAM NAMES &amp; EVENTS'!F12:F27)</f>
        <v>K</v>
      </c>
      <c r="D36" s="465">
        <f>LOOKUP("School K",'TEAM NAMES &amp; EVENTS'!B12:B27,'TEAM NAMES &amp; EVENTS'!E12:E27)</f>
        <v>0</v>
      </c>
      <c r="E36" s="41"/>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t="str">
        <f>LOOKUP("School K",'TEAM NAMES &amp; EVENTS'!B12:B27,'TEAM NAMES &amp; EVENTS'!F12:F27)</f>
        <v>K</v>
      </c>
      <c r="AF36" s="465">
        <f>LOOKUP("School K",'TEAM NAMES &amp; EVENTS'!B12:B27,'TEAM NAMES &amp; EVENTS'!E12:E27)</f>
        <v>0</v>
      </c>
      <c r="AG36" s="41"/>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0"/>
      <c r="D37" s="466"/>
      <c r="E37" s="41"/>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41"/>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1"/>
      <c r="D38" s="467"/>
      <c r="E38" s="42"/>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42"/>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0" t="str">
        <f>LOOKUP("School L",'TEAM NAMES &amp; EVENTS'!$B$12:$B$27,'TEAM NAMES &amp; EVENTS'!$F$12:$F$27)</f>
        <v>L</v>
      </c>
      <c r="D39" s="465" t="str">
        <f>LOOKUP("School L",'TEAM NAMES &amp; EVENTS'!$B$12:$B$27,'TEAM NAMES &amp; EVENTS'!$E$12:$E$27)</f>
        <v>St George's </v>
      </c>
      <c r="E39" s="41"/>
      <c r="F39" s="455">
        <v>122.3</v>
      </c>
      <c r="G39" s="10">
        <f>IF(F39&gt;0,F39)</f>
        <v>122.3</v>
      </c>
      <c r="H39" s="457">
        <f>IF(G39=FALSE,0,RANK(G39,G$6:G$53,1))</f>
        <v>8</v>
      </c>
      <c r="I39" s="455">
        <v>36.4</v>
      </c>
      <c r="J39" s="10">
        <f>IF(I39&gt;0,I39)</f>
        <v>36.4</v>
      </c>
      <c r="K39" s="457">
        <f>IF(J39=FALSE,0,RANK(J39,J$6:J$53,1))</f>
        <v>8</v>
      </c>
      <c r="L39" s="455">
        <v>72.4</v>
      </c>
      <c r="M39" s="10">
        <f>IF(L39&gt;0,L39)</f>
        <v>72.4</v>
      </c>
      <c r="N39" s="457">
        <f>IF(M39=FALSE,0,RANK(M39,M$6:M$53,1))</f>
        <v>8</v>
      </c>
      <c r="O39" s="455"/>
      <c r="P39" s="10" t="b">
        <f>IF(O39&gt;0,O39)</f>
        <v>0</v>
      </c>
      <c r="Q39" s="457">
        <f>IF(P39=FALSE,0,RANK(P39,P$6:P$53,1))</f>
        <v>0</v>
      </c>
      <c r="R39" s="455"/>
      <c r="S39" s="10" t="b">
        <f>IF(R39&gt;0,R39)</f>
        <v>0</v>
      </c>
      <c r="T39" s="457">
        <f>IF(S39=FALSE,0,RANK(S39,S$6:S$53,1))</f>
        <v>0</v>
      </c>
      <c r="U39" s="455">
        <v>72.3</v>
      </c>
      <c r="V39" s="10">
        <f>IF(U39&gt;0,U39)</f>
        <v>72.3</v>
      </c>
      <c r="W39" s="457">
        <f>IF(V39=FALSE,0,RANK(V39,V$6:V$53,1))</f>
        <v>8</v>
      </c>
      <c r="X39" s="455">
        <v>0</v>
      </c>
      <c r="Y39" s="10" t="b">
        <f>IF(X39&gt;0,X39)</f>
        <v>0</v>
      </c>
      <c r="Z39" s="457">
        <f>IF(Y39=FALSE,0,RANK(Y39,Y$6:Y$53,1))</f>
        <v>0</v>
      </c>
      <c r="AA39" s="455"/>
      <c r="AB39" s="10" t="b">
        <f>IF(AA39&gt;0,AA39)</f>
        <v>0</v>
      </c>
      <c r="AC39" s="457">
        <f>IF(AB39=FALSE,0,RANK(AB39,AB$6:AB$53,1))</f>
        <v>0</v>
      </c>
      <c r="AD39" s="6"/>
      <c r="AE39" s="459" t="str">
        <f>LOOKUP("School L",'TEAM NAMES &amp; EVENTS'!B12:B27,'TEAM NAMES &amp; EVENTS'!F12:F27)</f>
        <v>L</v>
      </c>
      <c r="AF39" s="465" t="str">
        <f>LOOKUP("School L",'TEAM NAMES &amp; EVENTS'!B12:B27,'TEAM NAMES &amp; EVENTS'!E12:E27)</f>
        <v>St George's </v>
      </c>
      <c r="AG39" s="41"/>
      <c r="AH39" s="7">
        <v>1</v>
      </c>
      <c r="AI39" s="74">
        <v>4</v>
      </c>
      <c r="AJ39" s="17">
        <f>IF(AI39+AI40+AI41&gt;0,AI39+AI40+AI41)</f>
        <v>11</v>
      </c>
      <c r="AK39" s="9">
        <f>AI39+AI40+AI41</f>
        <v>11</v>
      </c>
      <c r="AL39" s="78">
        <v>0</v>
      </c>
      <c r="AM39" s="17" t="b">
        <f>IF(AL39+AL40+AL41&gt;0,AL39+AL40+AL41)</f>
        <v>0</v>
      </c>
      <c r="AN39" s="9">
        <f>AL39+AL40+AL41</f>
        <v>0</v>
      </c>
      <c r="AO39" s="74">
        <v>1.44</v>
      </c>
      <c r="AP39" s="17">
        <f>IF(AO39+AO40+AO41&gt;0,AO39+AO40+AO41)</f>
        <v>3.88</v>
      </c>
      <c r="AQ39" s="9">
        <f>AO39+AO40+AO41</f>
        <v>3.88</v>
      </c>
      <c r="AR39" s="74"/>
      <c r="AS39" s="17" t="b">
        <f>IF(AR39+AR40+AR41&gt;0,AR39+AR40+AR41)</f>
        <v>0</v>
      </c>
      <c r="AT39" s="9">
        <f>AR39+AR40+AR41</f>
        <v>0</v>
      </c>
      <c r="AU39" s="78"/>
      <c r="AV39" s="17" t="b">
        <f>IF(AU39+AU40+AU41&gt;0,AU39+AU40+AU41)</f>
        <v>0</v>
      </c>
      <c r="AW39" s="9">
        <f>AU39+AU40+AU41</f>
        <v>0</v>
      </c>
      <c r="AX39" s="74">
        <v>8.25</v>
      </c>
      <c r="AY39" s="17">
        <f>IF(AX39+AX40+AX41&gt;0,AX39+AX40+AX41)</f>
        <v>16.25</v>
      </c>
      <c r="AZ39" s="9">
        <f>AX39+AX40+AX41</f>
        <v>16.25</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0"/>
      <c r="D40" s="466"/>
      <c r="E40" s="41"/>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41"/>
      <c r="AH40" s="7">
        <v>2</v>
      </c>
      <c r="AI40" s="72">
        <v>4</v>
      </c>
      <c r="AJ40" s="11"/>
      <c r="AK40" s="12">
        <f>IF(AJ39=FALSE,0,RANK(AJ39,AJ$6:AJ$53,))</f>
        <v>7</v>
      </c>
      <c r="AL40" s="76">
        <v>0</v>
      </c>
      <c r="AM40" s="11"/>
      <c r="AN40" s="12">
        <f>IF(AM39=FALSE,0,RANK(AM39,AM$6:AM$53,))</f>
        <v>0</v>
      </c>
      <c r="AO40" s="72">
        <v>1.2</v>
      </c>
      <c r="AP40" s="11"/>
      <c r="AQ40" s="12">
        <f>IF(AP39=FALSE,0,RANK(AP39,AP$6:AP$53,))</f>
        <v>7</v>
      </c>
      <c r="AR40" s="72"/>
      <c r="AS40" s="11"/>
      <c r="AT40" s="12">
        <f>IF(AS39=FALSE,0,RANK(AS39,AS$6:AS$53,))</f>
        <v>0</v>
      </c>
      <c r="AU40" s="76"/>
      <c r="AV40" s="11"/>
      <c r="AW40" s="12">
        <f>IF(AV39=FALSE,0,RANK(AV39,AV$6:AV$53,))</f>
        <v>0</v>
      </c>
      <c r="AX40" s="72">
        <v>8</v>
      </c>
      <c r="AY40" s="11"/>
      <c r="AZ40" s="12">
        <f>IF(AY39=FALSE,0,RANK(AY39,AY$6:AY$53,))</f>
        <v>8</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1"/>
      <c r="D41" s="467"/>
      <c r="E41" s="42"/>
      <c r="F41" s="456"/>
      <c r="G41" s="13"/>
      <c r="H41" s="14">
        <f>IF(H39=0,0,(LOOKUP(H39,'TEAM NAMES &amp; EVENTS'!$L$12:$L$27,'TEAM NAMES &amp; EVENTS'!$M$12:$M$27)))</f>
        <v>12</v>
      </c>
      <c r="I41" s="456"/>
      <c r="J41" s="13"/>
      <c r="K41" s="14">
        <f>IF(K39=0,0,(LOOKUP(K39,'TEAM NAMES &amp; EVENTS'!$L$12:$L$27,'TEAM NAMES &amp; EVENTS'!$M$12:$M$27)))</f>
        <v>12</v>
      </c>
      <c r="L41" s="456"/>
      <c r="M41" s="13"/>
      <c r="N41" s="14">
        <f>IF(N39=0,0,(LOOKUP(N39,'TEAM NAMES &amp; EVENTS'!$L$12:$L$27,'TEAM NAMES &amp; EVENTS'!$M$12:$M$27)))</f>
        <v>12</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12</v>
      </c>
      <c r="X41" s="456"/>
      <c r="Y41" s="13"/>
      <c r="Z41" s="14">
        <f>IF(Z39=0,0,(LOOKUP(Z39,'TEAM NAMES &amp; EVENTS'!$L$12:$L$27,'TEAM NAMES &amp; EVENTS'!$M$12:$M$27)))</f>
        <v>0</v>
      </c>
      <c r="AA41" s="456"/>
      <c r="AB41" s="13"/>
      <c r="AC41" s="14">
        <f>IF(AC39=0,0,(LOOKUP(AC39,'TEAM NAMES &amp; EVENTS'!$L$12:$L$27,'TEAM NAMES &amp; EVENTS'!$M$12:$M$27)))</f>
        <v>0</v>
      </c>
      <c r="AD41" s="6"/>
      <c r="AE41" s="461"/>
      <c r="AF41" s="467"/>
      <c r="AG41" s="42"/>
      <c r="AH41" s="7">
        <v>3</v>
      </c>
      <c r="AI41" s="73">
        <v>3</v>
      </c>
      <c r="AJ41" s="15"/>
      <c r="AK41" s="16">
        <f>IF(AK40=0,0,(LOOKUP(AK40,'TEAM NAMES &amp; EVENTS'!$L$12:$L$27,'TEAM NAMES &amp; EVENTS'!$M$12:$M$27)))</f>
        <v>14</v>
      </c>
      <c r="AL41" s="77">
        <v>0</v>
      </c>
      <c r="AM41" s="15"/>
      <c r="AN41" s="16">
        <f>IF(AN40=0,0,(LOOKUP(AN40,'TEAM NAMES &amp; EVENTS'!$L$12:$L$27,'TEAM NAMES &amp; EVENTS'!$M$12:$M$27)))</f>
        <v>0</v>
      </c>
      <c r="AO41" s="73">
        <v>1.24</v>
      </c>
      <c r="AP41" s="15"/>
      <c r="AQ41" s="16">
        <f>IF(AQ40=0,0,(LOOKUP(AQ40,'TEAM NAMES &amp; EVENTS'!$L$12:$L$27,'TEAM NAMES &amp; EVENTS'!$M$12:$M$27)))</f>
        <v>14</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12</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0">
        <f>LOOKUP("School M",'TEAM NAMES &amp; EVENTS'!$B$12:$B$27,'TEAM NAMES &amp; EVENTS'!$F$12:$F$27)</f>
        <v>0</v>
      </c>
      <c r="D42" s="465">
        <f>LOOKUP("School M",'TEAM NAMES &amp; EVENTS'!$B$12:$B$27,'TEAM NAMES &amp; EVENTS'!$E$12:$E$27)</f>
        <v>0</v>
      </c>
      <c r="E42" s="41"/>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EVENTS'!$B$12:$B$27,'TEAM NAMES &amp; EVENTS'!$F$12:$F$27)</f>
        <v>0</v>
      </c>
      <c r="AF42" s="465">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0"/>
      <c r="D43" s="466"/>
      <c r="E43" s="41"/>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1"/>
      <c r="D44" s="467"/>
      <c r="E44" s="42"/>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0">
        <f>LOOKUP("School N",'TEAM NAMES &amp; EVENTS'!$B$12:$B$27,'TEAM NAMES &amp; EVENTS'!$F$12:$F$27)</f>
        <v>0</v>
      </c>
      <c r="D45" s="465">
        <f>LOOKUP("School N",'TEAM NAMES &amp; EVENTS'!$B$12:$B$27,'TEAM NAMES &amp; EVENTS'!$E$12:$E$27)</f>
        <v>0</v>
      </c>
      <c r="E45" s="41"/>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EVENTS'!$B$12:$B$27,'TEAM NAMES &amp; EVENTS'!$F$12:$F$27)</f>
        <v>0</v>
      </c>
      <c r="AF45" s="465">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0"/>
      <c r="D46" s="466"/>
      <c r="E46" s="41"/>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1"/>
      <c r="D47" s="467"/>
      <c r="E47" s="42"/>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0">
        <f>LOOKUP("School O",'TEAM NAMES &amp; EVENTS'!$B$12:$B$27,'TEAM NAMES &amp; EVENTS'!$F$12:$F$27)</f>
        <v>0</v>
      </c>
      <c r="D48" s="465">
        <f>LOOKUP("School O",'TEAM NAMES &amp; EVENTS'!$B$12:$B$27,'TEAM NAMES &amp; EVENTS'!$E$12:$E$27)</f>
        <v>0</v>
      </c>
      <c r="E48" s="41"/>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EVENTS'!$B$12:$B$27,'TEAM NAMES &amp; EVENTS'!$F$12:$F$27)</f>
        <v>0</v>
      </c>
      <c r="AF48" s="465">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0"/>
      <c r="D49" s="466"/>
      <c r="E49" s="41"/>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1"/>
      <c r="D50" s="467"/>
      <c r="E50" s="42"/>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0">
        <f>LOOKUP("School P",'TEAM NAMES &amp; EVENTS'!$B$12:$B$27,'TEAM NAMES &amp; EVENTS'!$F$12:$F$27)</f>
        <v>0</v>
      </c>
      <c r="D51" s="465">
        <f>LOOKUP("School P",'TEAM NAMES &amp; EVENTS'!$B$12:$B$27,'TEAM NAMES &amp; EVENTS'!$E$12:$E$27)</f>
        <v>0</v>
      </c>
      <c r="E51" s="41"/>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EVENTS'!$B$12:$B$27,'TEAM NAMES &amp; EVENTS'!$F$12:$F$27)</f>
        <v>0</v>
      </c>
      <c r="AF51" s="465">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0"/>
      <c r="D52" s="466"/>
      <c r="E52" s="41"/>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1"/>
      <c r="D53" s="467"/>
      <c r="E53" s="42"/>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BA4:BC4"/>
    <mergeCell ref="BD4:BF4"/>
    <mergeCell ref="AA27:AA29"/>
    <mergeCell ref="AC27:AC28"/>
    <mergeCell ref="AA4:AC4"/>
    <mergeCell ref="AA15:AA17"/>
    <mergeCell ref="AU4:AW4"/>
    <mergeCell ref="AX4:AZ4"/>
    <mergeCell ref="AI4:AK4"/>
    <mergeCell ref="AL4:AN4"/>
    <mergeCell ref="AE6:AE8"/>
    <mergeCell ref="AF6:AF8"/>
    <mergeCell ref="AA6:AA8"/>
    <mergeCell ref="AC6:AC7"/>
    <mergeCell ref="Z6:Z7"/>
    <mergeCell ref="X9:X11"/>
    <mergeCell ref="Z9:Z10"/>
    <mergeCell ref="AE9:AE11"/>
    <mergeCell ref="AF9:AF11"/>
    <mergeCell ref="AC9:AC10"/>
    <mergeCell ref="AA9:AA11"/>
    <mergeCell ref="AA12:AA14"/>
    <mergeCell ref="U51:U53"/>
    <mergeCell ref="W51:W52"/>
    <mergeCell ref="AE51:AE53"/>
    <mergeCell ref="U48:U50"/>
    <mergeCell ref="W48:W49"/>
    <mergeCell ref="AE48:AE50"/>
    <mergeCell ref="U45:U47"/>
    <mergeCell ref="W45:W46"/>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AF48:AF50"/>
    <mergeCell ref="X48:X50"/>
    <mergeCell ref="Z48:Z49"/>
    <mergeCell ref="AA48:AA50"/>
    <mergeCell ref="AC48:AC49"/>
    <mergeCell ref="O48:O50"/>
    <mergeCell ref="Q48:Q49"/>
    <mergeCell ref="R48:R50"/>
    <mergeCell ref="T48:T49"/>
    <mergeCell ref="I48:I50"/>
    <mergeCell ref="K48:K49"/>
    <mergeCell ref="L48:L50"/>
    <mergeCell ref="N48:N49"/>
    <mergeCell ref="C48:C50"/>
    <mergeCell ref="D48:D50"/>
    <mergeCell ref="F48:F50"/>
    <mergeCell ref="H48:H49"/>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I30:I32"/>
    <mergeCell ref="K30:K31"/>
    <mergeCell ref="L30:L32"/>
    <mergeCell ref="N30:N31"/>
    <mergeCell ref="AE30:AE32"/>
    <mergeCell ref="AF30:AF32"/>
    <mergeCell ref="X30:X32"/>
    <mergeCell ref="Z30:Z31"/>
    <mergeCell ref="AC30:AC31"/>
    <mergeCell ref="O30:O32"/>
    <mergeCell ref="Q30:Q31"/>
    <mergeCell ref="R30:R32"/>
    <mergeCell ref="T30:T31"/>
    <mergeCell ref="AA30:AA32"/>
    <mergeCell ref="C30:C32"/>
    <mergeCell ref="D30:D32"/>
    <mergeCell ref="F30:F32"/>
    <mergeCell ref="H30:H31"/>
    <mergeCell ref="O27:O29"/>
    <mergeCell ref="Q27:Q28"/>
    <mergeCell ref="I27:I29"/>
    <mergeCell ref="K27:K28"/>
    <mergeCell ref="L27:L29"/>
    <mergeCell ref="N27:N28"/>
    <mergeCell ref="R27:R29"/>
    <mergeCell ref="AF27:AF29"/>
    <mergeCell ref="T27:T28"/>
    <mergeCell ref="U27:U29"/>
    <mergeCell ref="W27:W28"/>
    <mergeCell ref="AE27:AE29"/>
    <mergeCell ref="X27:X29"/>
    <mergeCell ref="Z27:Z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I12:I14"/>
    <mergeCell ref="K12:K13"/>
    <mergeCell ref="L12:L14"/>
    <mergeCell ref="N12:N13"/>
    <mergeCell ref="AE12:AE14"/>
    <mergeCell ref="AF12:AF14"/>
    <mergeCell ref="X12:X14"/>
    <mergeCell ref="Z12:Z13"/>
    <mergeCell ref="AC12:AC13"/>
    <mergeCell ref="O12:O14"/>
    <mergeCell ref="Q12:Q13"/>
    <mergeCell ref="R12:R14"/>
    <mergeCell ref="T12:T13"/>
    <mergeCell ref="C12:C14"/>
    <mergeCell ref="D12:D14"/>
    <mergeCell ref="F12:F14"/>
    <mergeCell ref="H12:H13"/>
    <mergeCell ref="U9:U11"/>
    <mergeCell ref="W9:W10"/>
    <mergeCell ref="O9:O11"/>
    <mergeCell ref="Q9:Q10"/>
    <mergeCell ref="R9:R11"/>
    <mergeCell ref="T9:T10"/>
    <mergeCell ref="C9:C11"/>
    <mergeCell ref="D9:D11"/>
    <mergeCell ref="F9:F11"/>
    <mergeCell ref="H9:H10"/>
    <mergeCell ref="I9:I11"/>
    <mergeCell ref="K9:K10"/>
    <mergeCell ref="L9:L11"/>
    <mergeCell ref="N9:N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6.25">
      <c r="H3" s="236"/>
      <c r="I3" s="236"/>
      <c r="J3" s="224"/>
      <c r="K3" s="107"/>
      <c r="L3" s="494" t="s">
        <v>142</v>
      </c>
      <c r="M3" s="494"/>
      <c r="N3" s="494"/>
      <c r="O3" s="494"/>
      <c r="P3" s="494"/>
      <c r="Q3" s="494"/>
      <c r="R3" s="191"/>
      <c r="S3" s="191"/>
      <c r="T3" s="107"/>
      <c r="U3" s="225"/>
      <c r="V3" s="236"/>
      <c r="W3" s="236"/>
      <c r="X3" s="236"/>
      <c r="Y3" s="236"/>
    </row>
    <row r="4" spans="8:25" ht="10.5" customHeight="1">
      <c r="H4" s="236"/>
      <c r="I4" s="236"/>
      <c r="J4" s="224"/>
      <c r="K4" s="107"/>
      <c r="L4" s="496"/>
      <c r="M4" s="496"/>
      <c r="N4" s="192"/>
      <c r="O4" s="192"/>
      <c r="P4" s="192"/>
      <c r="Q4" s="193"/>
      <c r="R4" s="193"/>
      <c r="S4" s="193"/>
      <c r="T4" s="181"/>
      <c r="U4" s="226"/>
      <c r="V4" s="236"/>
      <c r="W4" s="236"/>
      <c r="X4" s="236"/>
      <c r="Y4" s="236"/>
    </row>
    <row r="5" spans="8:25" ht="15.75">
      <c r="H5" s="236"/>
      <c r="I5" s="236"/>
      <c r="J5" s="224"/>
      <c r="K5" s="107"/>
      <c r="L5" s="496" t="s">
        <v>124</v>
      </c>
      <c r="M5" s="496"/>
      <c r="N5" s="192"/>
      <c r="O5" s="192"/>
      <c r="P5" s="192"/>
      <c r="Q5" s="193"/>
      <c r="R5" s="193"/>
      <c r="S5" s="193"/>
      <c r="T5" s="181"/>
      <c r="U5" s="226"/>
      <c r="V5" s="236"/>
      <c r="W5" s="236"/>
      <c r="X5" s="236"/>
      <c r="Y5" s="236"/>
    </row>
    <row r="6" spans="8:25" ht="21.75" customHeight="1">
      <c r="H6" s="236"/>
      <c r="I6" s="236"/>
      <c r="J6" s="224"/>
      <c r="K6" s="107"/>
      <c r="L6" s="194" t="s">
        <v>64</v>
      </c>
      <c r="M6" s="498" t="str">
        <f>'TEAM NAMES &amp; EVENTS'!E7</f>
        <v>Plymouth SSP Year 3/4 Session 1</v>
      </c>
      <c r="N6" s="498"/>
      <c r="O6" s="498"/>
      <c r="P6" s="498"/>
      <c r="Q6" s="195"/>
      <c r="R6" s="195"/>
      <c r="S6" s="195"/>
      <c r="T6" s="183"/>
      <c r="U6" s="227"/>
      <c r="V6" s="236"/>
      <c r="W6" s="236"/>
      <c r="X6" s="236"/>
      <c r="Y6" s="236"/>
    </row>
    <row r="7" spans="8:25" ht="12.75">
      <c r="H7" s="236"/>
      <c r="I7" s="236"/>
      <c r="J7" s="224"/>
      <c r="K7" s="107"/>
      <c r="L7" s="194" t="s">
        <v>65</v>
      </c>
      <c r="M7" s="497">
        <f>'TEAM NAMES &amp; EVENTS'!E8</f>
        <v>43138</v>
      </c>
      <c r="N7" s="497"/>
      <c r="O7" s="497"/>
      <c r="P7" s="497"/>
      <c r="Q7" s="196"/>
      <c r="R7" s="196"/>
      <c r="S7" s="196"/>
      <c r="T7" s="182"/>
      <c r="U7" s="228"/>
      <c r="V7" s="236"/>
      <c r="W7" s="486"/>
      <c r="X7" s="236"/>
      <c r="Y7" s="236"/>
    </row>
    <row r="8" spans="8:25" ht="12.75">
      <c r="H8" s="236"/>
      <c r="I8" s="236"/>
      <c r="J8" s="224"/>
      <c r="K8" s="107"/>
      <c r="L8" s="194" t="s">
        <v>66</v>
      </c>
      <c r="M8" s="498" t="str">
        <f>'TEAM NAMES &amp; EVENTS'!E9</f>
        <v>Plymouth Life Centre</v>
      </c>
      <c r="N8" s="498"/>
      <c r="O8" s="498"/>
      <c r="P8" s="498"/>
      <c r="Q8" s="196"/>
      <c r="R8" s="196"/>
      <c r="S8" s="196"/>
      <c r="T8" s="182"/>
      <c r="U8" s="228"/>
      <c r="V8" s="236"/>
      <c r="W8" s="486"/>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87" t="s">
        <v>125</v>
      </c>
      <c r="M11" s="487"/>
      <c r="N11" s="487"/>
      <c r="O11" s="487"/>
      <c r="P11" s="487"/>
      <c r="Q11" s="487"/>
      <c r="R11" s="487"/>
      <c r="S11" s="487"/>
      <c r="T11" s="185"/>
      <c r="U11" s="229"/>
      <c r="V11" s="236"/>
      <c r="W11" s="168" t="s">
        <v>130</v>
      </c>
      <c r="X11" s="236"/>
      <c r="Y11" s="236"/>
    </row>
    <row r="12" spans="8:25" ht="109.5" customHeight="1">
      <c r="H12" s="236"/>
      <c r="I12" s="236"/>
      <c r="J12" s="230"/>
      <c r="K12" s="156"/>
      <c r="L12" s="487" t="s">
        <v>127</v>
      </c>
      <c r="M12" s="487"/>
      <c r="N12" s="487"/>
      <c r="O12" s="487"/>
      <c r="P12" s="487"/>
      <c r="Q12" s="487"/>
      <c r="R12" s="487"/>
      <c r="S12" s="487"/>
      <c r="T12" s="185"/>
      <c r="U12" s="229"/>
      <c r="V12" s="236"/>
      <c r="W12" s="168" t="s">
        <v>129</v>
      </c>
      <c r="X12" s="236"/>
      <c r="Y12" s="236"/>
    </row>
    <row r="13" spans="8:25" ht="109.5" customHeight="1">
      <c r="H13" s="236"/>
      <c r="I13" s="236"/>
      <c r="J13" s="230"/>
      <c r="K13" s="156"/>
      <c r="L13" s="487" t="s">
        <v>126</v>
      </c>
      <c r="M13" s="487"/>
      <c r="N13" s="487"/>
      <c r="O13" s="487"/>
      <c r="P13" s="487"/>
      <c r="Q13" s="487"/>
      <c r="R13" s="487"/>
      <c r="S13" s="487"/>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75">
      <c r="H15" s="236"/>
      <c r="I15" s="236"/>
      <c r="J15" s="224"/>
      <c r="K15" s="107"/>
      <c r="L15" s="493" t="s">
        <v>122</v>
      </c>
      <c r="M15" s="493"/>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0"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1"/>
      <c r="X17" s="236"/>
      <c r="Y17" s="236"/>
    </row>
    <row r="18" spans="8:25" ht="15" customHeight="1" hidden="1">
      <c r="H18" s="236"/>
      <c r="I18" s="236"/>
      <c r="J18" s="224"/>
      <c r="K18" s="107"/>
      <c r="L18" s="208"/>
      <c r="M18" s="209"/>
      <c r="N18" s="210"/>
      <c r="O18" s="191"/>
      <c r="P18" s="217"/>
      <c r="Q18" s="218"/>
      <c r="R18" s="219"/>
      <c r="S18" s="199"/>
      <c r="T18" s="187"/>
      <c r="U18" s="231"/>
      <c r="V18" s="236"/>
      <c r="W18" s="491"/>
      <c r="X18" s="236"/>
      <c r="Y18" s="236"/>
    </row>
    <row r="19" spans="8:25" ht="15" customHeight="1" hidden="1">
      <c r="H19" s="236"/>
      <c r="I19" s="236"/>
      <c r="J19" s="224"/>
      <c r="K19" s="107"/>
      <c r="L19" s="208"/>
      <c r="M19" s="209"/>
      <c r="N19" s="210"/>
      <c r="O19" s="191"/>
      <c r="P19" s="217"/>
      <c r="Q19" s="218"/>
      <c r="R19" s="219"/>
      <c r="S19" s="199"/>
      <c r="T19" s="187"/>
      <c r="U19" s="231"/>
      <c r="V19" s="236"/>
      <c r="W19" s="491"/>
      <c r="X19" s="236"/>
      <c r="Y19" s="236"/>
    </row>
    <row r="20" spans="8:25" ht="15" customHeight="1" hidden="1">
      <c r="H20" s="236"/>
      <c r="I20" s="236"/>
      <c r="J20" s="224"/>
      <c r="K20" s="107"/>
      <c r="L20" s="208"/>
      <c r="M20" s="209"/>
      <c r="N20" s="210"/>
      <c r="O20" s="191"/>
      <c r="P20" s="217"/>
      <c r="Q20" s="218"/>
      <c r="R20" s="219"/>
      <c r="S20" s="199"/>
      <c r="T20" s="187"/>
      <c r="U20" s="231"/>
      <c r="V20" s="236"/>
      <c r="W20" s="491"/>
      <c r="X20" s="236"/>
      <c r="Y20" s="236"/>
    </row>
    <row r="21" spans="8:25" ht="15" customHeight="1" hidden="1">
      <c r="H21" s="236"/>
      <c r="I21" s="236"/>
      <c r="J21" s="224"/>
      <c r="K21" s="107"/>
      <c r="L21" s="208"/>
      <c r="M21" s="209"/>
      <c r="N21" s="210"/>
      <c r="O21" s="191"/>
      <c r="P21" s="217"/>
      <c r="Q21" s="218"/>
      <c r="R21" s="219"/>
      <c r="S21" s="199"/>
      <c r="T21" s="187"/>
      <c r="U21" s="231"/>
      <c r="V21" s="236"/>
      <c r="W21" s="491"/>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Elburton</v>
      </c>
      <c r="R22" s="213">
        <f aca="true" ca="1" t="shared" si="2" ref="R22:R37">OFFSET(D$30,MATCH(LARGE(F$30:F$45,ROW()-ROW(R$22)+1),F$30:F$45,0)-1,0)</f>
        <v>450</v>
      </c>
      <c r="S22" s="200"/>
      <c r="T22" s="188"/>
      <c r="U22" s="231"/>
      <c r="V22" s="236"/>
      <c r="W22" s="491"/>
      <c r="X22" s="236"/>
      <c r="Y22" s="236"/>
    </row>
    <row r="23" spans="8:25" ht="15" customHeight="1" hidden="1">
      <c r="H23" s="236"/>
      <c r="I23" s="236"/>
      <c r="J23" s="224"/>
      <c r="K23" s="107"/>
      <c r="L23" s="208"/>
      <c r="M23" s="209"/>
      <c r="N23" s="210"/>
      <c r="O23" s="191"/>
      <c r="P23" s="211">
        <f ca="1" t="shared" si="0"/>
        <v>2</v>
      </c>
      <c r="Q23" s="212" t="str">
        <f ca="1" t="shared" si="1"/>
        <v>Whitleigh</v>
      </c>
      <c r="R23" s="213">
        <f ca="1" t="shared" si="2"/>
        <v>402</v>
      </c>
      <c r="S23" s="200"/>
      <c r="T23" s="188"/>
      <c r="U23" s="231"/>
      <c r="V23" s="236"/>
      <c r="W23" s="491"/>
      <c r="X23" s="236"/>
      <c r="Y23" s="236"/>
    </row>
    <row r="24" spans="8:25" ht="15" customHeight="1" hidden="1">
      <c r="H24" s="236"/>
      <c r="I24" s="236"/>
      <c r="J24" s="224"/>
      <c r="K24" s="107"/>
      <c r="L24" s="208"/>
      <c r="M24" s="209"/>
      <c r="N24" s="210"/>
      <c r="O24" s="191"/>
      <c r="P24" s="211">
        <f ca="1" t="shared" si="0"/>
        <v>3</v>
      </c>
      <c r="Q24" s="212" t="str">
        <f ca="1" t="shared" si="1"/>
        <v>Salisbury Road</v>
      </c>
      <c r="R24" s="213">
        <f ca="1" t="shared" si="2"/>
        <v>386</v>
      </c>
      <c r="S24" s="200"/>
      <c r="T24" s="188"/>
      <c r="U24" s="231"/>
      <c r="V24" s="236"/>
      <c r="W24" s="491"/>
      <c r="X24" s="236"/>
      <c r="Y24" s="236"/>
    </row>
    <row r="25" spans="8:25" ht="15" customHeight="1" hidden="1">
      <c r="H25" s="236"/>
      <c r="I25" s="236"/>
      <c r="J25" s="224"/>
      <c r="K25" s="107"/>
      <c r="L25" s="208"/>
      <c r="M25" s="209"/>
      <c r="N25" s="210"/>
      <c r="O25" s="191"/>
      <c r="P25" s="211">
        <f ca="1" t="shared" si="0"/>
        <v>4</v>
      </c>
      <c r="Q25" s="212" t="str">
        <f ca="1" t="shared" si="1"/>
        <v>St Edwards</v>
      </c>
      <c r="R25" s="213">
        <f ca="1" t="shared" si="2"/>
        <v>338</v>
      </c>
      <c r="S25" s="200"/>
      <c r="T25" s="188"/>
      <c r="U25" s="231"/>
      <c r="V25" s="236"/>
      <c r="W25" s="491"/>
      <c r="X25" s="236"/>
      <c r="Y25" s="236"/>
    </row>
    <row r="26" spans="8:25" ht="15" customHeight="1" hidden="1">
      <c r="H26" s="236"/>
      <c r="I26" s="236"/>
      <c r="J26" s="224"/>
      <c r="K26" s="107"/>
      <c r="L26" s="208"/>
      <c r="M26" s="209"/>
      <c r="N26" s="210"/>
      <c r="O26" s="191"/>
      <c r="P26" s="211">
        <f ca="1" t="shared" si="0"/>
        <v>5</v>
      </c>
      <c r="Q26" s="212" t="str">
        <f ca="1" t="shared" si="1"/>
        <v>Hyde Park</v>
      </c>
      <c r="R26" s="213">
        <f ca="1" t="shared" si="2"/>
        <v>326</v>
      </c>
      <c r="S26" s="200"/>
      <c r="T26" s="188"/>
      <c r="U26" s="231"/>
      <c r="V26" s="236"/>
      <c r="W26" s="491"/>
      <c r="X26" s="236"/>
      <c r="Y26" s="236"/>
    </row>
    <row r="27" spans="8:25" ht="15" customHeight="1" hidden="1">
      <c r="H27" s="236"/>
      <c r="I27" s="236"/>
      <c r="J27" s="224"/>
      <c r="K27" s="107"/>
      <c r="L27" s="208"/>
      <c r="M27" s="209"/>
      <c r="N27" s="210"/>
      <c r="O27" s="191"/>
      <c r="P27" s="211">
        <f ca="1" t="shared" si="0"/>
        <v>6</v>
      </c>
      <c r="Q27" s="212" t="str">
        <f ca="1" t="shared" si="1"/>
        <v>Austin Farm</v>
      </c>
      <c r="R27" s="213">
        <f ca="1" t="shared" si="2"/>
        <v>314</v>
      </c>
      <c r="S27" s="200"/>
      <c r="T27" s="188"/>
      <c r="U27" s="231"/>
      <c r="V27" s="236"/>
      <c r="W27" s="491"/>
      <c r="X27" s="236"/>
      <c r="Y27" s="236"/>
    </row>
    <row r="28" spans="8:25" ht="15" customHeight="1" hidden="1">
      <c r="H28" s="236"/>
      <c r="I28" s="236"/>
      <c r="J28" s="224"/>
      <c r="K28" s="107"/>
      <c r="L28" s="208"/>
      <c r="M28" s="209"/>
      <c r="N28" s="210"/>
      <c r="O28" s="191"/>
      <c r="P28" s="211">
        <f ca="1" t="shared" si="0"/>
        <v>7</v>
      </c>
      <c r="Q28" s="212" t="str">
        <f ca="1" t="shared" si="1"/>
        <v>Pilgrim</v>
      </c>
      <c r="R28" s="213">
        <f ca="1" t="shared" si="2"/>
        <v>302</v>
      </c>
      <c r="S28" s="200"/>
      <c r="T28" s="188"/>
      <c r="U28" s="231"/>
      <c r="V28" s="236"/>
      <c r="W28" s="491"/>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8</v>
      </c>
      <c r="Q29" s="212" t="str">
        <f ca="1" t="shared" si="1"/>
        <v>St George's </v>
      </c>
      <c r="R29" s="213">
        <f ca="1" t="shared" si="2"/>
        <v>184</v>
      </c>
      <c r="S29" s="200"/>
      <c r="T29" s="188"/>
      <c r="U29" s="231"/>
      <c r="V29" s="236"/>
      <c r="W29" s="491"/>
      <c r="X29" s="236"/>
      <c r="Y29" s="236"/>
    </row>
    <row r="30" spans="1:25" ht="24.75" customHeight="1">
      <c r="A30" t="str">
        <f>'TEAM NAMES &amp; EVENTS'!E12</f>
        <v>Salisbury Road</v>
      </c>
      <c r="B30">
        <f>'TEAM SCORES'!G28</f>
        <v>196</v>
      </c>
      <c r="C30">
        <f>'TEAM SCORES'!H28</f>
        <v>190</v>
      </c>
      <c r="D30">
        <f>B30+C30</f>
        <v>386</v>
      </c>
      <c r="E30">
        <v>0.01</v>
      </c>
      <c r="F30">
        <f>(D30+E30)</f>
        <v>386.01</v>
      </c>
      <c r="G30">
        <f aca="true" t="shared" si="3" ref="G30:G45">IF(D30=0,0,RANK(D30,$D$30:$D$45))</f>
        <v>3</v>
      </c>
      <c r="H30" s="236"/>
      <c r="I30" s="236"/>
      <c r="J30" s="224"/>
      <c r="K30" s="107"/>
      <c r="L30" s="211">
        <f aca="true" ca="1" t="shared" si="4" ref="L30:L45">OFFSET(G$30,MATCH(LARGE(F$30:F$45,ROW()-ROW(L$30)+1),F$30:F$45,0)-1,0)</f>
        <v>1</v>
      </c>
      <c r="M30" s="212" t="str">
        <f aca="true" ca="1" t="shared" si="5" ref="M30:M45">OFFSET(A$30,MATCH(LARGE(F$30:F$45,ROW()-ROW(M$30)+1),F$30:F$45,0)-1,0)</f>
        <v>Elburton</v>
      </c>
      <c r="N30" s="213">
        <f aca="true" ca="1" t="shared" si="6" ref="N30:N45">OFFSET(D$30,MATCH(LARGE(F$30:F$45,ROW()-ROW(N$30)+1),F$30:F$45,0)-1,0)</f>
        <v>450</v>
      </c>
      <c r="O30" s="199"/>
      <c r="P30" s="211">
        <f ca="1" t="shared" si="0"/>
        <v>0</v>
      </c>
      <c r="Q30" s="212">
        <f ca="1" t="shared" si="1"/>
        <v>0</v>
      </c>
      <c r="R30" s="213">
        <f ca="1" t="shared" si="2"/>
        <v>0</v>
      </c>
      <c r="S30" s="200"/>
      <c r="T30" s="188"/>
      <c r="U30" s="231"/>
      <c r="V30" s="236"/>
      <c r="W30" s="492"/>
      <c r="X30" s="236"/>
      <c r="Y30" s="236"/>
    </row>
    <row r="31" spans="1:26" ht="24.75" customHeight="1">
      <c r="A31" t="str">
        <f>'TEAM NAMES &amp; EVENTS'!E13</f>
        <v>Elburton</v>
      </c>
      <c r="B31">
        <f>'TEAM SCORES'!I28</f>
        <v>224</v>
      </c>
      <c r="C31">
        <f>'TEAM SCORES'!J28</f>
        <v>226</v>
      </c>
      <c r="D31">
        <f aca="true" t="shared" si="7" ref="D31:D41">B31+C31</f>
        <v>450</v>
      </c>
      <c r="E31">
        <v>0.02</v>
      </c>
      <c r="F31">
        <f aca="true" t="shared" si="8" ref="F31:F45">(D31+E31)</f>
        <v>450.02</v>
      </c>
      <c r="G31">
        <f t="shared" si="3"/>
        <v>1</v>
      </c>
      <c r="H31" s="236"/>
      <c r="I31" s="236"/>
      <c r="J31" s="224"/>
      <c r="K31" s="107"/>
      <c r="L31" s="211">
        <f ca="1" t="shared" si="4"/>
        <v>2</v>
      </c>
      <c r="M31" s="212" t="str">
        <f ca="1" t="shared" si="5"/>
        <v>Whitleigh</v>
      </c>
      <c r="N31" s="213">
        <f ca="1" t="shared" si="6"/>
        <v>402</v>
      </c>
      <c r="O31" s="199"/>
      <c r="P31" s="211">
        <f ca="1" t="shared" si="0"/>
        <v>0</v>
      </c>
      <c r="Q31" s="212">
        <f ca="1" t="shared" si="1"/>
        <v>0</v>
      </c>
      <c r="R31" s="213">
        <f ca="1" t="shared" si="2"/>
        <v>0</v>
      </c>
      <c r="S31" s="200"/>
      <c r="T31" s="188"/>
      <c r="U31" s="231"/>
      <c r="V31" s="236"/>
      <c r="W31" s="236"/>
      <c r="X31" s="236"/>
      <c r="Y31" s="236"/>
      <c r="Z31" s="236"/>
    </row>
    <row r="32" spans="1:26" ht="24.75" customHeight="1">
      <c r="A32" t="str">
        <f>'TEAM NAMES &amp; EVENTS'!E14</f>
        <v>Hyde Park</v>
      </c>
      <c r="B32">
        <f>'TEAM SCORES'!K28</f>
        <v>144</v>
      </c>
      <c r="C32">
        <f>'TEAM SCORES'!L28</f>
        <v>182</v>
      </c>
      <c r="D32">
        <f t="shared" si="7"/>
        <v>326</v>
      </c>
      <c r="E32">
        <v>0.03</v>
      </c>
      <c r="F32">
        <f t="shared" si="8"/>
        <v>326.03</v>
      </c>
      <c r="G32">
        <f t="shared" si="3"/>
        <v>5</v>
      </c>
      <c r="H32" s="236"/>
      <c r="I32" s="236"/>
      <c r="J32" s="224"/>
      <c r="K32" s="107"/>
      <c r="L32" s="211">
        <f ca="1" t="shared" si="4"/>
        <v>3</v>
      </c>
      <c r="M32" s="212" t="str">
        <f ca="1" t="shared" si="5"/>
        <v>Salisbury Road</v>
      </c>
      <c r="N32" s="213">
        <f ca="1" t="shared" si="6"/>
        <v>386</v>
      </c>
      <c r="O32" s="199"/>
      <c r="P32" s="211">
        <f ca="1" t="shared" si="0"/>
        <v>0</v>
      </c>
      <c r="Q32" s="212">
        <f ca="1" t="shared" si="1"/>
        <v>0</v>
      </c>
      <c r="R32" s="213">
        <f ca="1" t="shared" si="2"/>
        <v>0</v>
      </c>
      <c r="S32" s="200"/>
      <c r="T32" s="188"/>
      <c r="U32" s="231"/>
      <c r="V32" s="236"/>
      <c r="W32" s="236"/>
      <c r="X32" s="236"/>
      <c r="Y32" s="236"/>
      <c r="Z32" s="236"/>
    </row>
    <row r="33" spans="1:26" ht="24.75" customHeight="1">
      <c r="A33">
        <f>'TEAM NAMES &amp; EVENTS'!E15</f>
        <v>0</v>
      </c>
      <c r="B33">
        <f>'TEAM SCORES'!M28</f>
        <v>0</v>
      </c>
      <c r="C33">
        <f>'TEAM SCORES'!N28</f>
        <v>0</v>
      </c>
      <c r="D33">
        <f t="shared" si="7"/>
        <v>0</v>
      </c>
      <c r="E33">
        <v>0.04</v>
      </c>
      <c r="F33">
        <f t="shared" si="8"/>
        <v>0.04</v>
      </c>
      <c r="G33">
        <f t="shared" si="3"/>
        <v>0</v>
      </c>
      <c r="H33" s="236"/>
      <c r="I33" s="236"/>
      <c r="J33" s="224"/>
      <c r="K33" s="107"/>
      <c r="L33" s="211">
        <f ca="1" t="shared" si="4"/>
        <v>4</v>
      </c>
      <c r="M33" s="212" t="str">
        <f ca="1" t="shared" si="5"/>
        <v>St Edwards</v>
      </c>
      <c r="N33" s="213">
        <f ca="1" t="shared" si="6"/>
        <v>338</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Austin Farm</v>
      </c>
      <c r="B34">
        <f>'TEAM SCORES'!O28</f>
        <v>164</v>
      </c>
      <c r="C34">
        <f>'TEAM SCORES'!P28</f>
        <v>150</v>
      </c>
      <c r="D34">
        <f t="shared" si="7"/>
        <v>314</v>
      </c>
      <c r="E34">
        <v>0.05</v>
      </c>
      <c r="F34">
        <f t="shared" si="8"/>
        <v>314.05</v>
      </c>
      <c r="G34">
        <f t="shared" si="3"/>
        <v>6</v>
      </c>
      <c r="H34" s="236"/>
      <c r="I34" s="236"/>
      <c r="J34" s="224"/>
      <c r="K34" s="107"/>
      <c r="L34" s="211">
        <f ca="1" t="shared" si="4"/>
        <v>5</v>
      </c>
      <c r="M34" s="212" t="str">
        <f ca="1" t="shared" si="5"/>
        <v>Hyde Park</v>
      </c>
      <c r="N34" s="213">
        <f ca="1" t="shared" si="6"/>
        <v>326</v>
      </c>
      <c r="O34" s="199"/>
      <c r="P34" s="211">
        <f ca="1" t="shared" si="0"/>
        <v>0</v>
      </c>
      <c r="Q34" s="212">
        <f ca="1" t="shared" si="1"/>
        <v>0</v>
      </c>
      <c r="R34" s="213">
        <f ca="1" t="shared" si="2"/>
        <v>0</v>
      </c>
      <c r="S34" s="200"/>
      <c r="T34" s="188"/>
      <c r="U34" s="231"/>
      <c r="V34" s="236"/>
      <c r="W34" s="236"/>
      <c r="X34" s="236"/>
      <c r="Y34" s="236"/>
      <c r="Z34" s="236"/>
    </row>
    <row r="35" spans="1:26" ht="24.75" customHeight="1">
      <c r="A35" t="str">
        <f>'TEAM NAMES &amp; EVENTS'!E17</f>
        <v>Whitleigh</v>
      </c>
      <c r="B35">
        <f>'TEAM SCORES'!Q28</f>
        <v>212</v>
      </c>
      <c r="C35">
        <f>'TEAM SCORES'!R28</f>
        <v>190</v>
      </c>
      <c r="D35">
        <f t="shared" si="7"/>
        <v>402</v>
      </c>
      <c r="E35">
        <v>0.06</v>
      </c>
      <c r="F35">
        <f t="shared" si="8"/>
        <v>402.06</v>
      </c>
      <c r="G35">
        <f t="shared" si="3"/>
        <v>2</v>
      </c>
      <c r="H35" s="236"/>
      <c r="I35" s="236"/>
      <c r="J35" s="224"/>
      <c r="K35" s="107"/>
      <c r="L35" s="211">
        <f ca="1" t="shared" si="4"/>
        <v>6</v>
      </c>
      <c r="M35" s="212" t="str">
        <f ca="1" t="shared" si="5"/>
        <v>Austin Farm</v>
      </c>
      <c r="N35" s="213">
        <f ca="1" t="shared" si="6"/>
        <v>314</v>
      </c>
      <c r="O35" s="199"/>
      <c r="P35" s="211">
        <f ca="1" t="shared" si="0"/>
        <v>0</v>
      </c>
      <c r="Q35" s="212">
        <f ca="1" t="shared" si="1"/>
        <v>0</v>
      </c>
      <c r="R35" s="213">
        <f ca="1" t="shared" si="2"/>
        <v>0</v>
      </c>
      <c r="S35" s="200"/>
      <c r="T35" s="188"/>
      <c r="U35" s="231"/>
      <c r="V35" s="236"/>
      <c r="W35" s="236"/>
      <c r="X35" s="236"/>
      <c r="Y35" s="236"/>
      <c r="Z35" s="236"/>
    </row>
    <row r="36" spans="1:26" ht="24.75" customHeight="1">
      <c r="A36">
        <f>'TEAM NAMES &amp; EVENTS'!E18</f>
        <v>0</v>
      </c>
      <c r="B36">
        <f>'TEAM SCORES'!S28</f>
        <v>0</v>
      </c>
      <c r="C36">
        <f>'TEAM SCORES'!T28</f>
        <v>0</v>
      </c>
      <c r="D36">
        <f t="shared" si="7"/>
        <v>0</v>
      </c>
      <c r="E36">
        <v>0.07</v>
      </c>
      <c r="F36">
        <f t="shared" si="8"/>
        <v>0.07</v>
      </c>
      <c r="G36">
        <f t="shared" si="3"/>
        <v>0</v>
      </c>
      <c r="H36" s="236"/>
      <c r="I36" s="236"/>
      <c r="J36" s="224"/>
      <c r="K36" s="107"/>
      <c r="L36" s="211">
        <f ca="1" t="shared" si="4"/>
        <v>7</v>
      </c>
      <c r="M36" s="212" t="str">
        <f ca="1" t="shared" si="5"/>
        <v>Pilgrim</v>
      </c>
      <c r="N36" s="213">
        <f ca="1" t="shared" si="6"/>
        <v>302</v>
      </c>
      <c r="O36" s="199"/>
      <c r="P36" s="211">
        <f ca="1" t="shared" si="0"/>
        <v>0</v>
      </c>
      <c r="Q36" s="212">
        <f ca="1" t="shared" si="1"/>
        <v>0</v>
      </c>
      <c r="R36" s="213">
        <f ca="1" t="shared" si="2"/>
        <v>0</v>
      </c>
      <c r="S36" s="200"/>
      <c r="T36" s="188"/>
      <c r="U36" s="231"/>
      <c r="V36" s="236"/>
      <c r="W36" s="236"/>
      <c r="X36" s="236"/>
      <c r="Y36" s="236"/>
      <c r="Z36" s="236"/>
    </row>
    <row r="37" spans="1:26" ht="24.75" customHeight="1" thickBot="1">
      <c r="A37">
        <f>'TEAM NAMES &amp; EVENTS'!E19</f>
        <v>0</v>
      </c>
      <c r="B37">
        <f>'TEAM SCORES'!U28</f>
        <v>0</v>
      </c>
      <c r="C37">
        <f>'TEAM SCORES'!V28</f>
        <v>0</v>
      </c>
      <c r="D37">
        <f t="shared" si="7"/>
        <v>0</v>
      </c>
      <c r="E37">
        <v>0.08</v>
      </c>
      <c r="F37">
        <f t="shared" si="8"/>
        <v>0.08</v>
      </c>
      <c r="G37">
        <f t="shared" si="3"/>
        <v>0</v>
      </c>
      <c r="H37" s="236"/>
      <c r="I37" s="236"/>
      <c r="J37" s="224"/>
      <c r="K37" s="107"/>
      <c r="L37" s="214">
        <f ca="1" t="shared" si="4"/>
        <v>8</v>
      </c>
      <c r="M37" s="215" t="str">
        <f ca="1" t="shared" si="5"/>
        <v>St George's </v>
      </c>
      <c r="N37" s="216">
        <f ca="1" t="shared" si="6"/>
        <v>184</v>
      </c>
      <c r="O37" s="199"/>
      <c r="P37" s="214">
        <f ca="1" t="shared" si="0"/>
        <v>0</v>
      </c>
      <c r="Q37" s="215">
        <f ca="1" t="shared" si="1"/>
        <v>0</v>
      </c>
      <c r="R37" s="216">
        <f ca="1" t="shared" si="2"/>
        <v>0</v>
      </c>
      <c r="S37" s="200"/>
      <c r="T37" s="188"/>
      <c r="U37" s="231"/>
      <c r="V37" s="236"/>
      <c r="W37" s="236"/>
      <c r="X37" s="236"/>
      <c r="Y37" s="236"/>
      <c r="Z37" s="236"/>
    </row>
    <row r="38" spans="1:26" ht="24.75" customHeight="1">
      <c r="A38" t="str">
        <f>'TEAM NAMES &amp; EVENTS'!E20</f>
        <v>Pilgrim</v>
      </c>
      <c r="B38">
        <f>'TEAM SCORES'!W28</f>
        <v>134</v>
      </c>
      <c r="C38">
        <f>'TEAM SCORES'!X28</f>
        <v>168</v>
      </c>
      <c r="D38">
        <f t="shared" si="7"/>
        <v>302</v>
      </c>
      <c r="E38">
        <v>0.09</v>
      </c>
      <c r="F38">
        <f t="shared" si="8"/>
        <v>302.09</v>
      </c>
      <c r="G38">
        <f t="shared" si="3"/>
        <v>7</v>
      </c>
      <c r="H38" s="236"/>
      <c r="I38" s="236"/>
      <c r="J38" s="224"/>
      <c r="K38" s="107"/>
      <c r="L38" s="200">
        <f ca="1" t="shared" si="4"/>
        <v>0</v>
      </c>
      <c r="M38" s="201">
        <f ca="1" t="shared" si="5"/>
        <v>0</v>
      </c>
      <c r="N38" s="200">
        <f ca="1" t="shared" si="6"/>
        <v>0</v>
      </c>
      <c r="O38" s="199"/>
      <c r="P38" s="200"/>
      <c r="Q38" s="201"/>
      <c r="R38" s="200"/>
      <c r="S38" s="200"/>
      <c r="T38" s="188"/>
      <c r="U38" s="231"/>
      <c r="V38" s="236"/>
      <c r="W38" s="236"/>
      <c r="X38" s="236"/>
      <c r="Y38" s="236"/>
      <c r="Z38" s="236"/>
    </row>
    <row r="39" spans="1:26" ht="24.75" customHeight="1" hidden="1">
      <c r="A39" t="str">
        <f>'TEAM NAMES &amp; EVENTS'!E21</f>
        <v>St Edwards</v>
      </c>
      <c r="B39">
        <f>'TEAM SCORES'!Y28</f>
        <v>182</v>
      </c>
      <c r="C39">
        <f>'TEAM SCORES'!Z28</f>
        <v>156</v>
      </c>
      <c r="D39">
        <f t="shared" si="7"/>
        <v>338</v>
      </c>
      <c r="E39">
        <v>0.1</v>
      </c>
      <c r="F39">
        <f t="shared" si="8"/>
        <v>338.1</v>
      </c>
      <c r="G39">
        <f t="shared" si="3"/>
        <v>4</v>
      </c>
      <c r="H39" s="236"/>
      <c r="I39" s="236"/>
      <c r="J39" s="224"/>
      <c r="K39" s="107"/>
      <c r="L39" s="200">
        <f ca="1" t="shared" si="4"/>
        <v>0</v>
      </c>
      <c r="M39" s="201">
        <f ca="1" t="shared" si="5"/>
        <v>0</v>
      </c>
      <c r="N39" s="200">
        <f ca="1" t="shared" si="6"/>
        <v>0</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t="str">
        <f>'TEAM NAMES &amp; EVENTS'!E23</f>
        <v>St George's </v>
      </c>
      <c r="B41">
        <f>'TEAM SCORES'!AC28</f>
        <v>96</v>
      </c>
      <c r="C41">
        <f>'TEAM SCORES'!AD28</f>
        <v>88</v>
      </c>
      <c r="D41">
        <f t="shared" si="7"/>
        <v>184</v>
      </c>
      <c r="E41">
        <v>0.12</v>
      </c>
      <c r="F41">
        <f t="shared" si="8"/>
        <v>184.12</v>
      </c>
      <c r="G41">
        <f t="shared" si="3"/>
        <v>8</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f ca="1" t="shared" si="5"/>
        <v>0</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7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95" t="s">
        <v>139</v>
      </c>
      <c r="M48" s="495"/>
      <c r="N48" s="495"/>
      <c r="O48" s="495"/>
      <c r="P48" s="495"/>
      <c r="Q48" s="495"/>
      <c r="R48" s="495"/>
      <c r="S48" s="495"/>
      <c r="T48" s="184"/>
      <c r="U48" s="229"/>
      <c r="V48" s="236"/>
      <c r="W48" s="236"/>
      <c r="X48" s="236"/>
      <c r="Y48" s="236"/>
      <c r="Z48" s="236"/>
    </row>
    <row r="49" spans="8:26" ht="29.25" customHeight="1">
      <c r="H49" s="236"/>
      <c r="I49" s="236"/>
      <c r="J49" s="224"/>
      <c r="K49" s="107"/>
      <c r="L49" s="495" t="s">
        <v>140</v>
      </c>
      <c r="M49" s="495"/>
      <c r="N49" s="495"/>
      <c r="O49" s="495"/>
      <c r="P49" s="495"/>
      <c r="Q49" s="495"/>
      <c r="R49" s="495"/>
      <c r="S49" s="495"/>
      <c r="T49" s="184"/>
      <c r="U49" s="229"/>
      <c r="V49" s="236"/>
      <c r="W49" s="236"/>
      <c r="X49" s="236"/>
      <c r="Y49" s="236"/>
      <c r="Z49" s="236"/>
    </row>
    <row r="50" spans="8:26" ht="42" customHeight="1">
      <c r="H50" s="236"/>
      <c r="I50" s="236"/>
      <c r="J50" s="224"/>
      <c r="K50" s="107"/>
      <c r="L50" s="488" t="s">
        <v>147</v>
      </c>
      <c r="M50" s="488"/>
      <c r="N50" s="488"/>
      <c r="O50" s="488"/>
      <c r="P50" s="488"/>
      <c r="Q50" s="488"/>
      <c r="R50" s="488"/>
      <c r="S50" s="488"/>
      <c r="T50" s="189"/>
      <c r="U50" s="229"/>
      <c r="V50" s="236"/>
      <c r="W50" s="236"/>
      <c r="X50" s="236"/>
      <c r="Y50" s="236"/>
      <c r="Z50" s="236"/>
    </row>
    <row r="51" spans="8:26" ht="24" customHeight="1">
      <c r="H51" s="236"/>
      <c r="I51" s="236"/>
      <c r="J51" s="224"/>
      <c r="K51" s="107"/>
      <c r="L51" s="489" t="s">
        <v>128</v>
      </c>
      <c r="M51" s="489"/>
      <c r="N51" s="489"/>
      <c r="O51" s="489"/>
      <c r="P51" s="489"/>
      <c r="Q51" s="489"/>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L3:Q3"/>
    <mergeCell ref="L48:S48"/>
    <mergeCell ref="L49:S49"/>
    <mergeCell ref="L4:M4"/>
    <mergeCell ref="M7:P7"/>
    <mergeCell ref="M8:P8"/>
    <mergeCell ref="M6:P6"/>
    <mergeCell ref="L5:M5"/>
    <mergeCell ref="W7:W8"/>
    <mergeCell ref="L11:S11"/>
    <mergeCell ref="L12:S12"/>
    <mergeCell ref="L13:S13"/>
    <mergeCell ref="L50:S50"/>
    <mergeCell ref="L51:Q51"/>
    <mergeCell ref="W16:W30"/>
    <mergeCell ref="L15:M1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D25" sqref="D25"/>
    </sheetView>
  </sheetViews>
  <sheetFormatPr defaultColWidth="9.140625" defaultRowHeight="12.75"/>
  <cols>
    <col min="1" max="3" width="9.7109375" style="114" customWidth="1"/>
    <col min="4" max="4" width="30.7109375" style="114" customWidth="1"/>
    <col min="5" max="10" width="11.7109375" style="114" customWidth="1"/>
    <col min="11" max="16384" width="9.140625" style="114" customWidth="1"/>
  </cols>
  <sheetData>
    <row r="1" spans="1:10" ht="62.25" customHeight="1">
      <c r="A1" s="499" t="s">
        <v>93</v>
      </c>
      <c r="B1" s="499"/>
      <c r="C1" s="500"/>
      <c r="D1" s="500"/>
      <c r="E1" s="500"/>
      <c r="F1" s="500"/>
      <c r="G1" s="500"/>
      <c r="H1" s="500"/>
      <c r="I1" s="500"/>
      <c r="J1" s="500"/>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1"/>
      <c r="B4" s="139">
        <v>1</v>
      </c>
      <c r="C4" s="140"/>
      <c r="D4" s="140"/>
      <c r="E4" s="140"/>
      <c r="F4" s="140"/>
      <c r="G4" s="140"/>
      <c r="H4" s="140"/>
      <c r="I4" s="140"/>
      <c r="J4" s="141"/>
    </row>
    <row r="5" spans="1:10" ht="21" customHeight="1">
      <c r="A5" s="502"/>
      <c r="B5" s="142">
        <v>2</v>
      </c>
      <c r="C5" s="143"/>
      <c r="D5" s="143"/>
      <c r="E5" s="143"/>
      <c r="F5" s="143"/>
      <c r="G5" s="143"/>
      <c r="H5" s="143"/>
      <c r="I5" s="143"/>
      <c r="J5" s="144"/>
    </row>
    <row r="6" spans="1:10" ht="21" customHeight="1">
      <c r="A6" s="502"/>
      <c r="B6" s="142">
        <v>3</v>
      </c>
      <c r="C6" s="143"/>
      <c r="D6" s="143"/>
      <c r="E6" s="143"/>
      <c r="F6" s="143"/>
      <c r="G6" s="143"/>
      <c r="H6" s="143"/>
      <c r="I6" s="143"/>
      <c r="J6" s="144"/>
    </row>
    <row r="7" spans="1:10" ht="21" customHeight="1">
      <c r="A7" s="502"/>
      <c r="B7" s="142">
        <v>4</v>
      </c>
      <c r="C7" s="143"/>
      <c r="D7" s="143"/>
      <c r="E7" s="143"/>
      <c r="F7" s="143"/>
      <c r="G7" s="143"/>
      <c r="H7" s="143"/>
      <c r="I7" s="143"/>
      <c r="J7" s="144"/>
    </row>
    <row r="8" spans="1:10" ht="21" customHeight="1">
      <c r="A8" s="502"/>
      <c r="B8" s="142">
        <v>5</v>
      </c>
      <c r="C8" s="143"/>
      <c r="D8" s="143"/>
      <c r="E8" s="143"/>
      <c r="F8" s="143"/>
      <c r="G8" s="143"/>
      <c r="H8" s="143"/>
      <c r="I8" s="143"/>
      <c r="J8" s="144"/>
    </row>
    <row r="9" spans="1:10" ht="21" customHeight="1">
      <c r="A9" s="502"/>
      <c r="B9" s="142">
        <v>6</v>
      </c>
      <c r="C9" s="143"/>
      <c r="D9" s="143"/>
      <c r="E9" s="143"/>
      <c r="F9" s="143"/>
      <c r="G9" s="143"/>
      <c r="H9" s="143"/>
      <c r="I9" s="143"/>
      <c r="J9" s="144"/>
    </row>
    <row r="10" spans="1:10" ht="21" customHeight="1" thickBot="1">
      <c r="A10" s="503"/>
      <c r="B10" s="145">
        <v>7</v>
      </c>
      <c r="C10" s="146"/>
      <c r="D10" s="146"/>
      <c r="E10" s="146"/>
      <c r="F10" s="146"/>
      <c r="G10" s="146"/>
      <c r="H10" s="146"/>
      <c r="I10" s="146"/>
      <c r="J10" s="147"/>
    </row>
    <row r="11" ht="14.25" thickBot="1" thickTop="1"/>
    <row r="12" spans="1:10" ht="21" customHeight="1" thickTop="1">
      <c r="A12" s="504"/>
      <c r="B12" s="148">
        <v>1</v>
      </c>
      <c r="C12" s="149"/>
      <c r="D12" s="149"/>
      <c r="E12" s="149"/>
      <c r="F12" s="149"/>
      <c r="G12" s="149"/>
      <c r="H12" s="149"/>
      <c r="I12" s="149"/>
      <c r="J12" s="150"/>
    </row>
    <row r="13" spans="1:10" ht="21" customHeight="1">
      <c r="A13" s="502"/>
      <c r="B13" s="142">
        <v>2</v>
      </c>
      <c r="C13" s="143"/>
      <c r="D13" s="143"/>
      <c r="E13" s="143"/>
      <c r="F13" s="143"/>
      <c r="G13" s="143"/>
      <c r="H13" s="143"/>
      <c r="I13" s="143"/>
      <c r="J13" s="144"/>
    </row>
    <row r="14" spans="1:10" ht="21" customHeight="1">
      <c r="A14" s="502"/>
      <c r="B14" s="142">
        <v>3</v>
      </c>
      <c r="C14" s="143"/>
      <c r="D14" s="143"/>
      <c r="E14" s="143"/>
      <c r="F14" s="143"/>
      <c r="G14" s="143"/>
      <c r="H14" s="143"/>
      <c r="I14" s="143"/>
      <c r="J14" s="144"/>
    </row>
    <row r="15" spans="1:10" ht="21" customHeight="1">
      <c r="A15" s="502"/>
      <c r="B15" s="142">
        <v>4</v>
      </c>
      <c r="C15" s="143"/>
      <c r="D15" s="143"/>
      <c r="E15" s="143"/>
      <c r="F15" s="143"/>
      <c r="G15" s="143"/>
      <c r="H15" s="143"/>
      <c r="I15" s="143"/>
      <c r="J15" s="144"/>
    </row>
    <row r="16" spans="1:10" ht="21" customHeight="1">
      <c r="A16" s="502"/>
      <c r="B16" s="142">
        <v>5</v>
      </c>
      <c r="C16" s="143"/>
      <c r="D16" s="143"/>
      <c r="E16" s="143"/>
      <c r="F16" s="143"/>
      <c r="G16" s="143"/>
      <c r="H16" s="143"/>
      <c r="I16" s="143"/>
      <c r="J16" s="144"/>
    </row>
    <row r="17" spans="1:10" ht="21" customHeight="1">
      <c r="A17" s="502"/>
      <c r="B17" s="142">
        <v>6</v>
      </c>
      <c r="C17" s="143"/>
      <c r="D17" s="143"/>
      <c r="E17" s="143"/>
      <c r="F17" s="143"/>
      <c r="G17" s="143"/>
      <c r="H17" s="143"/>
      <c r="I17" s="143"/>
      <c r="J17" s="144"/>
    </row>
    <row r="18" spans="1:10" ht="21" customHeight="1" thickBot="1">
      <c r="A18" s="503"/>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1"/>
      <c r="B23" s="139">
        <v>1</v>
      </c>
      <c r="C23" s="140"/>
      <c r="D23" s="140"/>
      <c r="E23" s="140"/>
      <c r="F23" s="140"/>
      <c r="G23" s="140"/>
      <c r="H23" s="140"/>
      <c r="I23" s="140"/>
      <c r="J23" s="141"/>
    </row>
    <row r="24" spans="1:10" ht="21" customHeight="1">
      <c r="A24" s="502"/>
      <c r="B24" s="142">
        <v>2</v>
      </c>
      <c r="C24" s="143"/>
      <c r="D24" s="143"/>
      <c r="E24" s="143"/>
      <c r="F24" s="143"/>
      <c r="G24" s="143"/>
      <c r="H24" s="143"/>
      <c r="I24" s="143"/>
      <c r="J24" s="144"/>
    </row>
    <row r="25" spans="1:10" ht="21" customHeight="1">
      <c r="A25" s="502"/>
      <c r="B25" s="142">
        <v>3</v>
      </c>
      <c r="C25" s="143"/>
      <c r="D25" s="143"/>
      <c r="E25" s="143"/>
      <c r="F25" s="143"/>
      <c r="G25" s="143"/>
      <c r="H25" s="143"/>
      <c r="I25" s="143"/>
      <c r="J25" s="144"/>
    </row>
    <row r="26" spans="1:10" ht="21" customHeight="1">
      <c r="A26" s="502"/>
      <c r="B26" s="142">
        <v>4</v>
      </c>
      <c r="C26" s="143"/>
      <c r="D26" s="143"/>
      <c r="E26" s="143"/>
      <c r="F26" s="143"/>
      <c r="G26" s="143"/>
      <c r="H26" s="143"/>
      <c r="I26" s="143"/>
      <c r="J26" s="144"/>
    </row>
    <row r="27" spans="1:10" ht="21" customHeight="1">
      <c r="A27" s="502"/>
      <c r="B27" s="142">
        <v>5</v>
      </c>
      <c r="C27" s="143"/>
      <c r="D27" s="143"/>
      <c r="E27" s="143"/>
      <c r="F27" s="143"/>
      <c r="G27" s="143"/>
      <c r="H27" s="143"/>
      <c r="I27" s="143"/>
      <c r="J27" s="144"/>
    </row>
    <row r="28" spans="1:10" ht="21" customHeight="1">
      <c r="A28" s="502"/>
      <c r="B28" s="142">
        <v>6</v>
      </c>
      <c r="C28" s="143"/>
      <c r="D28" s="143"/>
      <c r="E28" s="143"/>
      <c r="F28" s="143"/>
      <c r="G28" s="143"/>
      <c r="H28" s="143"/>
      <c r="I28" s="143"/>
      <c r="J28" s="144"/>
    </row>
    <row r="29" spans="1:10" ht="21" customHeight="1" thickBot="1">
      <c r="A29" s="503"/>
      <c r="B29" s="145">
        <v>7</v>
      </c>
      <c r="C29" s="146"/>
      <c r="D29" s="146"/>
      <c r="E29" s="146"/>
      <c r="F29" s="146"/>
      <c r="G29" s="146"/>
      <c r="H29" s="146"/>
      <c r="I29" s="146"/>
      <c r="J29" s="147"/>
    </row>
    <row r="30" ht="14.25" thickBot="1" thickTop="1"/>
    <row r="31" spans="1:10" ht="21" customHeight="1" thickTop="1">
      <c r="A31" s="504"/>
      <c r="B31" s="148">
        <v>1</v>
      </c>
      <c r="C31" s="149"/>
      <c r="D31" s="149"/>
      <c r="E31" s="149"/>
      <c r="F31" s="149"/>
      <c r="G31" s="149"/>
      <c r="H31" s="149"/>
      <c r="I31" s="149"/>
      <c r="J31" s="150"/>
    </row>
    <row r="32" spans="1:10" ht="21" customHeight="1">
      <c r="A32" s="502"/>
      <c r="B32" s="142">
        <v>2</v>
      </c>
      <c r="C32" s="143"/>
      <c r="D32" s="143"/>
      <c r="E32" s="143"/>
      <c r="F32" s="143"/>
      <c r="G32" s="143"/>
      <c r="H32" s="143"/>
      <c r="I32" s="143"/>
      <c r="J32" s="144"/>
    </row>
    <row r="33" spans="1:10" ht="21" customHeight="1">
      <c r="A33" s="502"/>
      <c r="B33" s="142">
        <v>3</v>
      </c>
      <c r="C33" s="143"/>
      <c r="D33" s="143"/>
      <c r="E33" s="143"/>
      <c r="F33" s="143"/>
      <c r="G33" s="143"/>
      <c r="H33" s="143"/>
      <c r="I33" s="143"/>
      <c r="J33" s="144"/>
    </row>
    <row r="34" spans="1:10" ht="21" customHeight="1">
      <c r="A34" s="502"/>
      <c r="B34" s="142">
        <v>4</v>
      </c>
      <c r="C34" s="143"/>
      <c r="D34" s="143"/>
      <c r="E34" s="143"/>
      <c r="F34" s="143"/>
      <c r="G34" s="143"/>
      <c r="H34" s="143"/>
      <c r="I34" s="143"/>
      <c r="J34" s="144"/>
    </row>
    <row r="35" spans="1:10" ht="21" customHeight="1">
      <c r="A35" s="502"/>
      <c r="B35" s="142">
        <v>5</v>
      </c>
      <c r="C35" s="143"/>
      <c r="D35" s="143"/>
      <c r="E35" s="143"/>
      <c r="F35" s="143"/>
      <c r="G35" s="143"/>
      <c r="H35" s="143"/>
      <c r="I35" s="143"/>
      <c r="J35" s="144"/>
    </row>
    <row r="36" spans="1:10" ht="21" customHeight="1">
      <c r="A36" s="502"/>
      <c r="B36" s="142">
        <v>6</v>
      </c>
      <c r="C36" s="143"/>
      <c r="D36" s="143"/>
      <c r="E36" s="143"/>
      <c r="F36" s="143"/>
      <c r="G36" s="143"/>
      <c r="H36" s="143"/>
      <c r="I36" s="143"/>
      <c r="J36" s="144"/>
    </row>
    <row r="37" spans="1:10" ht="21" customHeight="1" thickBot="1">
      <c r="A37" s="503"/>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V178"/>
  <sheetViews>
    <sheetView showGridLines="0" showRowColHeaders="0" showZeros="0" view="pageBreakPreview" zoomScale="60" zoomScaleNormal="75" zoomScalePageLayoutView="0" workbookViewId="0" topLeftCell="A10">
      <selection activeCell="H13" sqref="H13"/>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Salisbury Road</v>
      </c>
      <c r="D5" s="116" t="s">
        <v>72</v>
      </c>
      <c r="E5" s="117"/>
      <c r="F5" s="118"/>
      <c r="G5" s="118"/>
      <c r="H5" s="117"/>
      <c r="I5" s="117"/>
      <c r="J5" s="119"/>
      <c r="K5" s="120"/>
      <c r="M5" s="505" t="str">
        <f>'TEAM NAMES &amp; EVENTS'!$F$20</f>
        <v>I</v>
      </c>
      <c r="N5" s="514" t="str">
        <f>'TEAM NAMES &amp; EVENTS'!$E$20</f>
        <v>Pilgrim</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Elburton</v>
      </c>
      <c r="D8" s="116" t="s">
        <v>72</v>
      </c>
      <c r="E8" s="117"/>
      <c r="F8" s="118"/>
      <c r="G8" s="118"/>
      <c r="H8" s="117"/>
      <c r="I8" s="117"/>
      <c r="J8" s="119"/>
      <c r="K8" s="129"/>
      <c r="M8" s="505" t="str">
        <f>'TEAM NAMES &amp; EVENTS'!$F$21</f>
        <v>J</v>
      </c>
      <c r="N8" s="514" t="str">
        <f>'TEAM NAMES &amp; EVENTS'!$E$21</f>
        <v>St Edwards</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Hyde Park</v>
      </c>
      <c r="D11" s="116" t="s">
        <v>72</v>
      </c>
      <c r="E11" s="117"/>
      <c r="F11" s="118"/>
      <c r="G11" s="118"/>
      <c r="H11" s="117"/>
      <c r="I11" s="117"/>
      <c r="J11" s="119"/>
      <c r="K11" s="129"/>
      <c r="M11" s="505" t="str">
        <f>'TEAM NAMES &amp; EVENTS'!$F$22</f>
        <v>K</v>
      </c>
      <c r="N11" s="514">
        <f>'TEAM NAMES &amp; EVENTS'!$E$22</f>
        <v>0</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f>'TEAM NAMES &amp; EVENTS'!$E$15</f>
        <v>0</v>
      </c>
      <c r="D14" s="116" t="s">
        <v>72</v>
      </c>
      <c r="E14" s="117"/>
      <c r="F14" s="118"/>
      <c r="G14" s="118"/>
      <c r="H14" s="117"/>
      <c r="I14" s="117"/>
      <c r="J14" s="119"/>
      <c r="K14" s="129"/>
      <c r="M14" s="505" t="str">
        <f>'TEAM NAMES &amp; EVENTS'!$F$23</f>
        <v>L</v>
      </c>
      <c r="N14" s="514" t="str">
        <f>'TEAM NAMES &amp; EVENTS'!$E$23</f>
        <v>St George's </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 </v>
      </c>
      <c r="C17" s="514" t="str">
        <f>'TEAM NAMES &amp; EVENTS'!$E$16</f>
        <v>Austin Farm</v>
      </c>
      <c r="D17" s="116" t="s">
        <v>72</v>
      </c>
      <c r="E17" s="117"/>
      <c r="F17" s="118"/>
      <c r="G17" s="118"/>
      <c r="H17" s="117"/>
      <c r="I17" s="117"/>
      <c r="J17" s="119"/>
      <c r="K17" s="129"/>
      <c r="M17" s="505">
        <f>'TEAM NAMES &amp; EVENTS'!$F$24</f>
        <v>0</v>
      </c>
      <c r="N17" s="514">
        <f>'TEAM NAMES &amp; EVENTS'!$E$24</f>
        <v>0</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t="str">
        <f>'TEAM NAMES &amp; EVENTS'!$F$17</f>
        <v>F</v>
      </c>
      <c r="C20" s="514" t="str">
        <f>'TEAM NAMES &amp; EVENTS'!$E$17</f>
        <v>Whitleigh</v>
      </c>
      <c r="D20" s="116" t="s">
        <v>72</v>
      </c>
      <c r="E20" s="117"/>
      <c r="F20" s="118"/>
      <c r="G20" s="118"/>
      <c r="H20" s="117"/>
      <c r="I20" s="117"/>
      <c r="J20" s="119"/>
      <c r="K20" s="129"/>
      <c r="M20" s="505">
        <f>'TEAM NAMES &amp; EVENTS'!$F$25</f>
        <v>0</v>
      </c>
      <c r="N20" s="514">
        <f>'TEAM NAMES &amp; EVENTS'!$E$25</f>
        <v>0</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t="str">
        <f>'TEAM NAMES &amp; EVENTS'!$F$18</f>
        <v>G </v>
      </c>
      <c r="C23" s="514">
        <f>'TEAM NAMES &amp; EVENTS'!$E$18</f>
        <v>0</v>
      </c>
      <c r="D23" s="116" t="s">
        <v>72</v>
      </c>
      <c r="E23" s="117"/>
      <c r="F23" s="118"/>
      <c r="G23" s="118"/>
      <c r="H23" s="117"/>
      <c r="I23" s="117"/>
      <c r="J23" s="119"/>
      <c r="K23" s="129"/>
      <c r="M23" s="505">
        <f>'TEAM NAMES &amp; EVENTS'!$F$26</f>
        <v>0</v>
      </c>
      <c r="N23" s="514">
        <f>'TEAM NAMES &amp; EVENTS'!$E$26</f>
        <v>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t="str">
        <f>'TEAM NAMES &amp; EVENTS'!$F$19</f>
        <v>H</v>
      </c>
      <c r="C26" s="514">
        <f>'TEAM NAMES &amp; EVENTS'!$E$19</f>
        <v>0</v>
      </c>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Salisbury Road</v>
      </c>
      <c r="D35" s="116" t="s">
        <v>72</v>
      </c>
      <c r="E35" s="117"/>
      <c r="F35" s="117"/>
      <c r="G35" s="117"/>
      <c r="H35" s="117"/>
      <c r="I35" s="117"/>
      <c r="J35" s="119"/>
      <c r="K35" s="120"/>
      <c r="M35" s="505" t="str">
        <f>'TEAM NAMES &amp; EVENTS'!$F$20</f>
        <v>I</v>
      </c>
      <c r="N35" s="514" t="str">
        <f>'TEAM NAMES &amp; EVENTS'!$E$20</f>
        <v>Pilgrim</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Elburton</v>
      </c>
      <c r="D38" s="116" t="s">
        <v>72</v>
      </c>
      <c r="E38" s="117"/>
      <c r="F38" s="117"/>
      <c r="G38" s="117"/>
      <c r="H38" s="117"/>
      <c r="I38" s="117"/>
      <c r="J38" s="119"/>
      <c r="K38" s="129"/>
      <c r="M38" s="505" t="str">
        <f>'TEAM NAMES &amp; EVENTS'!$F$21</f>
        <v>J</v>
      </c>
      <c r="N38" s="514" t="str">
        <f>'TEAM NAMES &amp; EVENTS'!$E$21</f>
        <v>St Edwards</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Hyde Park</v>
      </c>
      <c r="D41" s="116" t="s">
        <v>72</v>
      </c>
      <c r="E41" s="117"/>
      <c r="F41" s="117"/>
      <c r="G41" s="117"/>
      <c r="H41" s="117"/>
      <c r="I41" s="117"/>
      <c r="J41" s="119"/>
      <c r="K41" s="129"/>
      <c r="M41" s="505" t="str">
        <f>'TEAM NAMES &amp; EVENTS'!$F$22</f>
        <v>K</v>
      </c>
      <c r="N41" s="514">
        <f>'TEAM NAMES &amp; EVENTS'!$E$22</f>
        <v>0</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f>'TEAM NAMES &amp; EVENTS'!$E$15</f>
        <v>0</v>
      </c>
      <c r="D44" s="116" t="s">
        <v>72</v>
      </c>
      <c r="E44" s="117"/>
      <c r="F44" s="117"/>
      <c r="G44" s="117"/>
      <c r="H44" s="117"/>
      <c r="I44" s="117"/>
      <c r="J44" s="119"/>
      <c r="K44" s="129"/>
      <c r="M44" s="505" t="str">
        <f>'TEAM NAMES &amp; EVENTS'!$F$23</f>
        <v>L</v>
      </c>
      <c r="N44" s="514" t="str">
        <f>'TEAM NAMES &amp; EVENTS'!$E$23</f>
        <v>St George's </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 </v>
      </c>
      <c r="C47" s="514" t="str">
        <f>'TEAM NAMES &amp; EVENTS'!$E$16</f>
        <v>Austin Farm</v>
      </c>
      <c r="D47" s="116" t="s">
        <v>72</v>
      </c>
      <c r="E47" s="117"/>
      <c r="F47" s="117"/>
      <c r="G47" s="117"/>
      <c r="H47" s="117"/>
      <c r="I47" s="117"/>
      <c r="J47" s="119"/>
      <c r="K47" s="129"/>
      <c r="M47" s="505">
        <f>'TEAM NAMES &amp; EVENTS'!$F$24</f>
        <v>0</v>
      </c>
      <c r="N47" s="514">
        <f>'TEAM NAMES &amp; EVENTS'!$E$24</f>
        <v>0</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t="str">
        <f>'TEAM NAMES &amp; EVENTS'!$F$17</f>
        <v>F</v>
      </c>
      <c r="C50" s="514" t="str">
        <f>'TEAM NAMES &amp; EVENTS'!$E$17</f>
        <v>Whitleigh</v>
      </c>
      <c r="D50" s="116" t="s">
        <v>72</v>
      </c>
      <c r="E50" s="117"/>
      <c r="F50" s="117"/>
      <c r="G50" s="117"/>
      <c r="H50" s="117"/>
      <c r="I50" s="117"/>
      <c r="J50" s="119"/>
      <c r="K50" s="129"/>
      <c r="M50" s="505">
        <f>'TEAM NAMES &amp; EVENTS'!$F$25</f>
        <v>0</v>
      </c>
      <c r="N50" s="514">
        <f>'TEAM NAMES &amp; EVENTS'!$E$25</f>
        <v>0</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t="str">
        <f>'TEAM NAMES &amp; EVENTS'!$F$18</f>
        <v>G </v>
      </c>
      <c r="C53" s="514">
        <f>'TEAM NAMES &amp; EVENTS'!$E$18</f>
        <v>0</v>
      </c>
      <c r="D53" s="116" t="s">
        <v>72</v>
      </c>
      <c r="E53" s="117"/>
      <c r="F53" s="117"/>
      <c r="G53" s="117"/>
      <c r="H53" s="117"/>
      <c r="I53" s="117"/>
      <c r="J53" s="119"/>
      <c r="K53" s="129"/>
      <c r="M53" s="505">
        <f>'TEAM NAMES &amp; EVENTS'!$F$26</f>
        <v>0</v>
      </c>
      <c r="N53" s="514">
        <f>'TEAM NAMES &amp; EVENTS'!$E$26</f>
        <v>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t="str">
        <f>'TEAM NAMES &amp; EVENTS'!$F$19</f>
        <v>H</v>
      </c>
      <c r="C56" s="514">
        <f>'TEAM NAMES &amp; EVENTS'!$E$19</f>
        <v>0</v>
      </c>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Salisbury Road</v>
      </c>
      <c r="D65" s="116" t="s">
        <v>72</v>
      </c>
      <c r="E65" s="117"/>
      <c r="F65" s="117"/>
      <c r="G65" s="117"/>
      <c r="H65" s="117"/>
      <c r="I65" s="117"/>
      <c r="J65" s="119"/>
      <c r="K65" s="120"/>
      <c r="M65" s="505" t="str">
        <f>'TEAM NAMES &amp; EVENTS'!$F$20</f>
        <v>I</v>
      </c>
      <c r="N65" s="514" t="str">
        <f>'TEAM NAMES &amp; EVENTS'!$E$20</f>
        <v>Pilgrim</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Elburton</v>
      </c>
      <c r="D68" s="116" t="s">
        <v>72</v>
      </c>
      <c r="E68" s="117"/>
      <c r="F68" s="117"/>
      <c r="G68" s="117"/>
      <c r="H68" s="117"/>
      <c r="I68" s="117"/>
      <c r="J68" s="119"/>
      <c r="K68" s="129"/>
      <c r="M68" s="505" t="str">
        <f>'TEAM NAMES &amp; EVENTS'!$F$21</f>
        <v>J</v>
      </c>
      <c r="N68" s="514" t="str">
        <f>'TEAM NAMES &amp; EVENTS'!$E$21</f>
        <v>St Edwards</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Hyde Park</v>
      </c>
      <c r="D71" s="116" t="s">
        <v>72</v>
      </c>
      <c r="E71" s="117"/>
      <c r="F71" s="117"/>
      <c r="G71" s="117"/>
      <c r="H71" s="117"/>
      <c r="I71" s="117"/>
      <c r="J71" s="119"/>
      <c r="K71" s="129"/>
      <c r="M71" s="505" t="str">
        <f>'TEAM NAMES &amp; EVENTS'!$F$22</f>
        <v>K</v>
      </c>
      <c r="N71" s="514">
        <f>'TEAM NAMES &amp; EVENTS'!$E$22</f>
        <v>0</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f>'TEAM NAMES &amp; EVENTS'!$E$15</f>
        <v>0</v>
      </c>
      <c r="D74" s="116" t="s">
        <v>72</v>
      </c>
      <c r="E74" s="117"/>
      <c r="F74" s="117"/>
      <c r="G74" s="117"/>
      <c r="H74" s="117"/>
      <c r="I74" s="117"/>
      <c r="J74" s="119"/>
      <c r="K74" s="129"/>
      <c r="M74" s="505" t="str">
        <f>'TEAM NAMES &amp; EVENTS'!$F$23</f>
        <v>L</v>
      </c>
      <c r="N74" s="514" t="str">
        <f>'TEAM NAMES &amp; EVENTS'!$E$23</f>
        <v>St George's </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 </v>
      </c>
      <c r="C77" s="514" t="str">
        <f>'TEAM NAMES &amp; EVENTS'!$E$16</f>
        <v>Austin Farm</v>
      </c>
      <c r="D77" s="116" t="s">
        <v>72</v>
      </c>
      <c r="E77" s="117"/>
      <c r="F77" s="117"/>
      <c r="G77" s="117"/>
      <c r="H77" s="117"/>
      <c r="I77" s="117"/>
      <c r="J77" s="119"/>
      <c r="K77" s="129"/>
      <c r="M77" s="505">
        <f>'TEAM NAMES &amp; EVENTS'!$F$24</f>
        <v>0</v>
      </c>
      <c r="N77" s="514">
        <f>'TEAM NAMES &amp; EVENTS'!$E$24</f>
        <v>0</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t="str">
        <f>'TEAM NAMES &amp; EVENTS'!$F$17</f>
        <v>F</v>
      </c>
      <c r="C80" s="514" t="str">
        <f>'TEAM NAMES &amp; EVENTS'!$E$17</f>
        <v>Whitleigh</v>
      </c>
      <c r="D80" s="116" t="s">
        <v>72</v>
      </c>
      <c r="E80" s="117"/>
      <c r="F80" s="117"/>
      <c r="G80" s="117"/>
      <c r="H80" s="117"/>
      <c r="I80" s="117"/>
      <c r="J80" s="119"/>
      <c r="K80" s="129"/>
      <c r="M80" s="505">
        <f>'TEAM NAMES &amp; EVENTS'!$F$25</f>
        <v>0</v>
      </c>
      <c r="N80" s="514">
        <f>'TEAM NAMES &amp; EVENTS'!$E$25</f>
        <v>0</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t="str">
        <f>'TEAM NAMES &amp; EVENTS'!$F$18</f>
        <v>G </v>
      </c>
      <c r="C83" s="514">
        <f>'TEAM NAMES &amp; EVENTS'!$E$18</f>
        <v>0</v>
      </c>
      <c r="D83" s="116" t="s">
        <v>72</v>
      </c>
      <c r="E83" s="117"/>
      <c r="F83" s="117"/>
      <c r="G83" s="117"/>
      <c r="H83" s="117"/>
      <c r="I83" s="117"/>
      <c r="J83" s="119"/>
      <c r="K83" s="129"/>
      <c r="M83" s="505">
        <f>'TEAM NAMES &amp; EVENTS'!$F$26</f>
        <v>0</v>
      </c>
      <c r="N83" s="514">
        <f>'TEAM NAMES &amp; EVENTS'!$E$26</f>
        <v>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t="str">
        <f>'TEAM NAMES &amp; EVENTS'!$F$19</f>
        <v>H</v>
      </c>
      <c r="C86" s="514">
        <f>'TEAM NAMES &amp; EVENTS'!$E$19</f>
        <v>0</v>
      </c>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Salisbury Road</v>
      </c>
      <c r="D95" s="116" t="s">
        <v>72</v>
      </c>
      <c r="E95" s="117"/>
      <c r="F95" s="117"/>
      <c r="G95" s="117"/>
      <c r="H95" s="117"/>
      <c r="I95" s="117"/>
      <c r="J95" s="119"/>
      <c r="K95" s="120"/>
      <c r="M95" s="505" t="str">
        <f>'TEAM NAMES &amp; EVENTS'!$F$20</f>
        <v>I</v>
      </c>
      <c r="N95" s="514" t="str">
        <f>'TEAM NAMES &amp; EVENTS'!$E$20</f>
        <v>Pilgrim</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Elburton</v>
      </c>
      <c r="D98" s="116" t="s">
        <v>72</v>
      </c>
      <c r="E98" s="117"/>
      <c r="F98" s="117"/>
      <c r="G98" s="117"/>
      <c r="H98" s="117"/>
      <c r="I98" s="117"/>
      <c r="J98" s="119"/>
      <c r="K98" s="129"/>
      <c r="M98" s="505" t="str">
        <f>'TEAM NAMES &amp; EVENTS'!$F$21</f>
        <v>J</v>
      </c>
      <c r="N98" s="514" t="str">
        <f>'TEAM NAMES &amp; EVENTS'!$E$21</f>
        <v>St Edwards</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Hyde Park</v>
      </c>
      <c r="D101" s="116" t="s">
        <v>72</v>
      </c>
      <c r="E101" s="117"/>
      <c r="F101" s="117"/>
      <c r="G101" s="117"/>
      <c r="H101" s="117"/>
      <c r="I101" s="117"/>
      <c r="J101" s="119"/>
      <c r="K101" s="129"/>
      <c r="M101" s="505" t="str">
        <f>'TEAM NAMES &amp; EVENTS'!$F$22</f>
        <v>K</v>
      </c>
      <c r="N101" s="514">
        <f>'TEAM NAMES &amp; EVENTS'!$E$22</f>
        <v>0</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f>'TEAM NAMES &amp; EVENTS'!$E$15</f>
        <v>0</v>
      </c>
      <c r="D104" s="116" t="s">
        <v>72</v>
      </c>
      <c r="E104" s="117"/>
      <c r="F104" s="117"/>
      <c r="G104" s="117"/>
      <c r="H104" s="117"/>
      <c r="I104" s="117"/>
      <c r="J104" s="119"/>
      <c r="K104" s="129"/>
      <c r="M104" s="505" t="str">
        <f>'TEAM NAMES &amp; EVENTS'!$F$23</f>
        <v>L</v>
      </c>
      <c r="N104" s="514" t="str">
        <f>'TEAM NAMES &amp; EVENTS'!$E$23</f>
        <v>St George's </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 </v>
      </c>
      <c r="C107" s="514" t="str">
        <f>'TEAM NAMES &amp; EVENTS'!$E$16</f>
        <v>Austin Farm</v>
      </c>
      <c r="D107" s="116" t="s">
        <v>72</v>
      </c>
      <c r="E107" s="117"/>
      <c r="F107" s="117"/>
      <c r="G107" s="117"/>
      <c r="H107" s="117"/>
      <c r="I107" s="117"/>
      <c r="J107" s="119"/>
      <c r="K107" s="129"/>
      <c r="M107" s="505">
        <f>'TEAM NAMES &amp; EVENTS'!$F$24</f>
        <v>0</v>
      </c>
      <c r="N107" s="514">
        <f>'TEAM NAMES &amp; EVENTS'!$E$24</f>
        <v>0</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t="str">
        <f>'TEAM NAMES &amp; EVENTS'!$F$17</f>
        <v>F</v>
      </c>
      <c r="C110" s="514" t="str">
        <f>'TEAM NAMES &amp; EVENTS'!$E$17</f>
        <v>Whitleigh</v>
      </c>
      <c r="D110" s="116" t="s">
        <v>72</v>
      </c>
      <c r="E110" s="117"/>
      <c r="F110" s="117"/>
      <c r="G110" s="117"/>
      <c r="H110" s="117"/>
      <c r="I110" s="117"/>
      <c r="J110" s="119"/>
      <c r="K110" s="129"/>
      <c r="M110" s="505">
        <f>'TEAM NAMES &amp; EVENTS'!$F$25</f>
        <v>0</v>
      </c>
      <c r="N110" s="514">
        <f>'TEAM NAMES &amp; EVENTS'!$E$25</f>
        <v>0</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t="str">
        <f>'TEAM NAMES &amp; EVENTS'!$F$18</f>
        <v>G </v>
      </c>
      <c r="C113" s="514">
        <f>'TEAM NAMES &amp; EVENTS'!$E$18</f>
        <v>0</v>
      </c>
      <c r="D113" s="116" t="s">
        <v>72</v>
      </c>
      <c r="E113" s="117"/>
      <c r="F113" s="117"/>
      <c r="G113" s="117"/>
      <c r="H113" s="117"/>
      <c r="I113" s="117"/>
      <c r="J113" s="119"/>
      <c r="K113" s="129"/>
      <c r="M113" s="505">
        <f>'TEAM NAMES &amp; EVENTS'!$F$26</f>
        <v>0</v>
      </c>
      <c r="N113" s="514">
        <f>'TEAM NAMES &amp; EVENTS'!$E$26</f>
        <v>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t="str">
        <f>'TEAM NAMES &amp; EVENTS'!$F$19</f>
        <v>H</v>
      </c>
      <c r="C116" s="514">
        <f>'TEAM NAMES &amp; EVENTS'!$E$19</f>
        <v>0</v>
      </c>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Salisbury Road</v>
      </c>
      <c r="D125" s="116" t="s">
        <v>72</v>
      </c>
      <c r="E125" s="117"/>
      <c r="F125" s="117"/>
      <c r="G125" s="117"/>
      <c r="H125" s="117"/>
      <c r="I125" s="117"/>
      <c r="J125" s="119"/>
      <c r="K125" s="120"/>
      <c r="M125" s="505" t="str">
        <f>'TEAM NAMES &amp; EVENTS'!$F$20</f>
        <v>I</v>
      </c>
      <c r="N125" s="514" t="str">
        <f>'TEAM NAMES &amp; EVENTS'!$E$20</f>
        <v>Pilgrim</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Elburton</v>
      </c>
      <c r="D128" s="116" t="s">
        <v>72</v>
      </c>
      <c r="E128" s="117"/>
      <c r="F128" s="117"/>
      <c r="G128" s="117"/>
      <c r="H128" s="117"/>
      <c r="I128" s="117"/>
      <c r="J128" s="119"/>
      <c r="K128" s="129"/>
      <c r="M128" s="505" t="str">
        <f>'TEAM NAMES &amp; EVENTS'!$F$21</f>
        <v>J</v>
      </c>
      <c r="N128" s="514" t="str">
        <f>'TEAM NAMES &amp; EVENTS'!$E$21</f>
        <v>St Edwards</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Hyde Park</v>
      </c>
      <c r="D131" s="116" t="s">
        <v>72</v>
      </c>
      <c r="E131" s="117"/>
      <c r="F131" s="117"/>
      <c r="G131" s="117"/>
      <c r="H131" s="117"/>
      <c r="I131" s="117"/>
      <c r="J131" s="119"/>
      <c r="K131" s="129"/>
      <c r="M131" s="505" t="str">
        <f>'TEAM NAMES &amp; EVENTS'!$F$22</f>
        <v>K</v>
      </c>
      <c r="N131" s="514">
        <f>'TEAM NAMES &amp; EVENTS'!$E$22</f>
        <v>0</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f>'TEAM NAMES &amp; EVENTS'!$E$15</f>
        <v>0</v>
      </c>
      <c r="D134" s="116" t="s">
        <v>72</v>
      </c>
      <c r="E134" s="117"/>
      <c r="F134" s="117"/>
      <c r="G134" s="117"/>
      <c r="H134" s="117"/>
      <c r="I134" s="117"/>
      <c r="J134" s="119"/>
      <c r="K134" s="129"/>
      <c r="M134" s="505" t="str">
        <f>'TEAM NAMES &amp; EVENTS'!$F$23</f>
        <v>L</v>
      </c>
      <c r="N134" s="514" t="str">
        <f>'TEAM NAMES &amp; EVENTS'!$E$23</f>
        <v>St George's </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 </v>
      </c>
      <c r="C137" s="514" t="str">
        <f>'TEAM NAMES &amp; EVENTS'!$E$16</f>
        <v>Austin Farm</v>
      </c>
      <c r="D137" s="116" t="s">
        <v>72</v>
      </c>
      <c r="E137" s="117"/>
      <c r="F137" s="117"/>
      <c r="G137" s="117"/>
      <c r="H137" s="117"/>
      <c r="I137" s="117"/>
      <c r="J137" s="119"/>
      <c r="K137" s="129"/>
      <c r="M137" s="505">
        <f>'TEAM NAMES &amp; EVENTS'!$F$24</f>
        <v>0</v>
      </c>
      <c r="N137" s="514">
        <f>'TEAM NAMES &amp; EVENTS'!$E$24</f>
        <v>0</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t="str">
        <f>'TEAM NAMES &amp; EVENTS'!$F$17</f>
        <v>F</v>
      </c>
      <c r="C140" s="514" t="str">
        <f>'TEAM NAMES &amp; EVENTS'!$E$17</f>
        <v>Whitleigh</v>
      </c>
      <c r="D140" s="116" t="s">
        <v>72</v>
      </c>
      <c r="E140" s="117"/>
      <c r="F140" s="117"/>
      <c r="G140" s="117"/>
      <c r="H140" s="117"/>
      <c r="I140" s="117"/>
      <c r="J140" s="119"/>
      <c r="K140" s="129"/>
      <c r="M140" s="505">
        <f>'TEAM NAMES &amp; EVENTS'!$F$25</f>
        <v>0</v>
      </c>
      <c r="N140" s="514">
        <f>'TEAM NAMES &amp; EVENTS'!$E$25</f>
        <v>0</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t="str">
        <f>'TEAM NAMES &amp; EVENTS'!$F$18</f>
        <v>G </v>
      </c>
      <c r="C143" s="514">
        <f>'TEAM NAMES &amp; EVENTS'!$E$18</f>
        <v>0</v>
      </c>
      <c r="D143" s="116" t="s">
        <v>72</v>
      </c>
      <c r="E143" s="117"/>
      <c r="F143" s="117"/>
      <c r="G143" s="117"/>
      <c r="H143" s="117"/>
      <c r="I143" s="117"/>
      <c r="J143" s="119"/>
      <c r="K143" s="129"/>
      <c r="M143" s="505">
        <f>'TEAM NAMES &amp; EVENTS'!$F$26</f>
        <v>0</v>
      </c>
      <c r="N143" s="514">
        <f>'TEAM NAMES &amp; EVENTS'!$E$26</f>
        <v>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t="str">
        <f>'TEAM NAMES &amp; EVENTS'!$F$19</f>
        <v>H</v>
      </c>
      <c r="C146" s="514">
        <f>'TEAM NAMES &amp; EVENTS'!$E$19</f>
        <v>0</v>
      </c>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Salisbury Road</v>
      </c>
      <c r="D155" s="116" t="s">
        <v>72</v>
      </c>
      <c r="E155" s="117"/>
      <c r="F155" s="117"/>
      <c r="G155" s="117"/>
      <c r="H155" s="117"/>
      <c r="I155" s="117"/>
      <c r="J155" s="119"/>
      <c r="K155" s="120"/>
      <c r="M155" s="505" t="str">
        <f>'TEAM NAMES &amp; EVENTS'!$F$20</f>
        <v>I</v>
      </c>
      <c r="N155" s="514" t="str">
        <f>'TEAM NAMES &amp; EVENTS'!$E$20</f>
        <v>Pilgrim</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Elburton</v>
      </c>
      <c r="D158" s="116" t="s">
        <v>72</v>
      </c>
      <c r="E158" s="117"/>
      <c r="F158" s="117"/>
      <c r="G158" s="117"/>
      <c r="H158" s="117"/>
      <c r="I158" s="117"/>
      <c r="J158" s="119"/>
      <c r="K158" s="129"/>
      <c r="M158" s="505" t="str">
        <f>'TEAM NAMES &amp; EVENTS'!$F$21</f>
        <v>J</v>
      </c>
      <c r="N158" s="514" t="str">
        <f>'TEAM NAMES &amp; EVENTS'!$E$21</f>
        <v>St Edwards</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Hyde Park</v>
      </c>
      <c r="D161" s="116" t="s">
        <v>72</v>
      </c>
      <c r="E161" s="117"/>
      <c r="F161" s="117"/>
      <c r="G161" s="117"/>
      <c r="H161" s="117"/>
      <c r="I161" s="117"/>
      <c r="J161" s="119"/>
      <c r="K161" s="129"/>
      <c r="M161" s="505" t="str">
        <f>'TEAM NAMES &amp; EVENTS'!$F$22</f>
        <v>K</v>
      </c>
      <c r="N161" s="514">
        <f>'TEAM NAMES &amp; EVENTS'!$E$22</f>
        <v>0</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f>'TEAM NAMES &amp; EVENTS'!$E$15</f>
        <v>0</v>
      </c>
      <c r="D164" s="116" t="s">
        <v>72</v>
      </c>
      <c r="E164" s="117"/>
      <c r="F164" s="117"/>
      <c r="G164" s="117"/>
      <c r="H164" s="117"/>
      <c r="I164" s="117"/>
      <c r="J164" s="119"/>
      <c r="K164" s="129"/>
      <c r="M164" s="505" t="str">
        <f>'TEAM NAMES &amp; EVENTS'!$F$23</f>
        <v>L</v>
      </c>
      <c r="N164" s="514" t="str">
        <f>'TEAM NAMES &amp; EVENTS'!$E$23</f>
        <v>St George's </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 </v>
      </c>
      <c r="C167" s="514" t="str">
        <f>'TEAM NAMES &amp; EVENTS'!$E$16</f>
        <v>Austin Farm</v>
      </c>
      <c r="D167" s="116" t="s">
        <v>72</v>
      </c>
      <c r="E167" s="117"/>
      <c r="F167" s="117"/>
      <c r="G167" s="117"/>
      <c r="H167" s="117"/>
      <c r="I167" s="117"/>
      <c r="J167" s="119"/>
      <c r="K167" s="129"/>
      <c r="M167" s="505">
        <f>'TEAM NAMES &amp; EVENTS'!$F$24</f>
        <v>0</v>
      </c>
      <c r="N167" s="514">
        <f>'TEAM NAMES &amp; EVENTS'!$E$24</f>
        <v>0</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t="str">
        <f>'TEAM NAMES &amp; EVENTS'!$F$17</f>
        <v>F</v>
      </c>
      <c r="C170" s="514" t="str">
        <f>'TEAM NAMES &amp; EVENTS'!$E$17</f>
        <v>Whitleigh</v>
      </c>
      <c r="D170" s="116" t="s">
        <v>72</v>
      </c>
      <c r="E170" s="117"/>
      <c r="F170" s="117"/>
      <c r="G170" s="117"/>
      <c r="H170" s="117"/>
      <c r="I170" s="117"/>
      <c r="J170" s="119"/>
      <c r="K170" s="129"/>
      <c r="M170" s="505">
        <f>'TEAM NAMES &amp; EVENTS'!$F$25</f>
        <v>0</v>
      </c>
      <c r="N170" s="514">
        <f>'TEAM NAMES &amp; EVENTS'!$E$25</f>
        <v>0</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t="str">
        <f>'TEAM NAMES &amp; EVENTS'!$F$18</f>
        <v>G </v>
      </c>
      <c r="C173" s="514">
        <f>'TEAM NAMES &amp; EVENTS'!$E$18</f>
        <v>0</v>
      </c>
      <c r="D173" s="116" t="s">
        <v>72</v>
      </c>
      <c r="E173" s="117"/>
      <c r="F173" s="117"/>
      <c r="G173" s="117"/>
      <c r="H173" s="117"/>
      <c r="I173" s="117"/>
      <c r="J173" s="119"/>
      <c r="K173" s="129"/>
      <c r="M173" s="505">
        <f>'TEAM NAMES &amp; EVENTS'!$F$26</f>
        <v>0</v>
      </c>
      <c r="N173" s="514">
        <f>'TEAM NAMES &amp; EVENTS'!$E$26</f>
        <v>0</v>
      </c>
      <c r="O173" s="116" t="s">
        <v>72</v>
      </c>
      <c r="P173" s="117"/>
      <c r="Q173" s="117"/>
      <c r="R173" s="117"/>
      <c r="S173" s="117"/>
      <c r="T173" s="117"/>
      <c r="U173" s="119"/>
      <c r="V173" s="129"/>
    </row>
    <row r="174" spans="2:22" ht="30" customHeight="1">
      <c r="B174" s="506"/>
      <c r="C174" s="515"/>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C175" s="516"/>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t="str">
        <f>'TEAM NAMES &amp; EVENTS'!$F$19</f>
        <v>H</v>
      </c>
      <c r="C176" s="514">
        <f>'TEAM NAMES &amp; EVENTS'!$E$19</f>
        <v>0</v>
      </c>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sheet="1" objects="1" scenarios="1" selectLockedCells="1" selectUnlockedCells="1"/>
  <mergeCells count="288">
    <mergeCell ref="N176:N178"/>
    <mergeCell ref="O3:O4"/>
    <mergeCell ref="P3:R3"/>
    <mergeCell ref="N14:N16"/>
    <mergeCell ref="N17:N19"/>
    <mergeCell ref="N20:N22"/>
    <mergeCell ref="N23:N25"/>
    <mergeCell ref="N26:N28"/>
    <mergeCell ref="O33:O34"/>
    <mergeCell ref="N164:N166"/>
    <mergeCell ref="N167:N169"/>
    <mergeCell ref="N170:N172"/>
    <mergeCell ref="N173:N175"/>
    <mergeCell ref="V153:V154"/>
    <mergeCell ref="N155:N157"/>
    <mergeCell ref="N158:N160"/>
    <mergeCell ref="N161:N163"/>
    <mergeCell ref="T153:T154"/>
    <mergeCell ref="U153:U154"/>
    <mergeCell ref="V123:V124"/>
    <mergeCell ref="T123:T124"/>
    <mergeCell ref="U123:U124"/>
    <mergeCell ref="N140:N142"/>
    <mergeCell ref="N143:N145"/>
    <mergeCell ref="N146:N148"/>
    <mergeCell ref="N128:N130"/>
    <mergeCell ref="N131:N133"/>
    <mergeCell ref="N134:N136"/>
    <mergeCell ref="N137:N139"/>
    <mergeCell ref="N104:N106"/>
    <mergeCell ref="N107:N109"/>
    <mergeCell ref="N110:N112"/>
    <mergeCell ref="N113:N115"/>
    <mergeCell ref="V93:V94"/>
    <mergeCell ref="N95:N97"/>
    <mergeCell ref="N98:N100"/>
    <mergeCell ref="N101:N103"/>
    <mergeCell ref="T93:T94"/>
    <mergeCell ref="U93:U94"/>
    <mergeCell ref="N80:N82"/>
    <mergeCell ref="N83:N85"/>
    <mergeCell ref="N86:N88"/>
    <mergeCell ref="O93:O94"/>
    <mergeCell ref="N68:N70"/>
    <mergeCell ref="N71:N73"/>
    <mergeCell ref="N74:N76"/>
    <mergeCell ref="N77:N79"/>
    <mergeCell ref="O63:O64"/>
    <mergeCell ref="P63:R63"/>
    <mergeCell ref="V63:V64"/>
    <mergeCell ref="S63:S64"/>
    <mergeCell ref="T63:T64"/>
    <mergeCell ref="U63:U64"/>
    <mergeCell ref="V33:V34"/>
    <mergeCell ref="N35:N37"/>
    <mergeCell ref="N38:N40"/>
    <mergeCell ref="N41:N43"/>
    <mergeCell ref="U33:U34"/>
    <mergeCell ref="T33:T34"/>
    <mergeCell ref="S33:S34"/>
    <mergeCell ref="V3:V4"/>
    <mergeCell ref="N5:N7"/>
    <mergeCell ref="N8:N10"/>
    <mergeCell ref="N11:N13"/>
    <mergeCell ref="T3:T4"/>
    <mergeCell ref="U3:U4"/>
    <mergeCell ref="M176:M178"/>
    <mergeCell ref="M170:M172"/>
    <mergeCell ref="M173:M175"/>
    <mergeCell ref="M164:M166"/>
    <mergeCell ref="M167:M169"/>
    <mergeCell ref="M158:M160"/>
    <mergeCell ref="M161:M163"/>
    <mergeCell ref="M155:M157"/>
    <mergeCell ref="P153:R153"/>
    <mergeCell ref="N153:N154"/>
    <mergeCell ref="S153:S154"/>
    <mergeCell ref="M146:M148"/>
    <mergeCell ref="M153:M154"/>
    <mergeCell ref="O153:O154"/>
    <mergeCell ref="M140:M142"/>
    <mergeCell ref="M143:M145"/>
    <mergeCell ref="M134:M136"/>
    <mergeCell ref="M137:M139"/>
    <mergeCell ref="M128:M130"/>
    <mergeCell ref="M131:M133"/>
    <mergeCell ref="M125:M127"/>
    <mergeCell ref="N125:N127"/>
    <mergeCell ref="N123:N124"/>
    <mergeCell ref="S123:S124"/>
    <mergeCell ref="M116:M118"/>
    <mergeCell ref="M123:M124"/>
    <mergeCell ref="N116:N118"/>
    <mergeCell ref="O123:O124"/>
    <mergeCell ref="P123:R123"/>
    <mergeCell ref="M110:M112"/>
    <mergeCell ref="M113:M115"/>
    <mergeCell ref="M104:M106"/>
    <mergeCell ref="M107:M109"/>
    <mergeCell ref="M98:M100"/>
    <mergeCell ref="M101:M103"/>
    <mergeCell ref="M95:M97"/>
    <mergeCell ref="P93:R93"/>
    <mergeCell ref="N93:N94"/>
    <mergeCell ref="S93:S94"/>
    <mergeCell ref="M86:M88"/>
    <mergeCell ref="M93:M94"/>
    <mergeCell ref="M80:M82"/>
    <mergeCell ref="M83:M85"/>
    <mergeCell ref="M74:M76"/>
    <mergeCell ref="M77:M79"/>
    <mergeCell ref="M68:M70"/>
    <mergeCell ref="M71:M73"/>
    <mergeCell ref="M65:M67"/>
    <mergeCell ref="N65:N67"/>
    <mergeCell ref="M63:M64"/>
    <mergeCell ref="N63:N64"/>
    <mergeCell ref="M50:M52"/>
    <mergeCell ref="M53:M55"/>
    <mergeCell ref="M56:M58"/>
    <mergeCell ref="N50:N52"/>
    <mergeCell ref="N53:N55"/>
    <mergeCell ref="N56:N58"/>
    <mergeCell ref="M41:M43"/>
    <mergeCell ref="M44:M46"/>
    <mergeCell ref="M47:M49"/>
    <mergeCell ref="M35:M37"/>
    <mergeCell ref="M38:M40"/>
    <mergeCell ref="P33:R33"/>
    <mergeCell ref="N44:N46"/>
    <mergeCell ref="N47:N49"/>
    <mergeCell ref="M26:M28"/>
    <mergeCell ref="M33:M34"/>
    <mergeCell ref="N33:N34"/>
    <mergeCell ref="M17:M19"/>
    <mergeCell ref="M20:M22"/>
    <mergeCell ref="M23:M25"/>
    <mergeCell ref="M8:M10"/>
    <mergeCell ref="M11:M13"/>
    <mergeCell ref="M14:M16"/>
    <mergeCell ref="S3:S4"/>
    <mergeCell ref="M5:M7"/>
    <mergeCell ref="M3:M4"/>
    <mergeCell ref="N3:N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BreakPreview" zoomScale="60" zoomScaleNormal="75" zoomScalePageLayoutView="0" workbookViewId="0" topLeftCell="A7">
      <selection activeCell="D10" sqref="D10"/>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Salisbury Road</v>
      </c>
      <c r="D5" s="116" t="s">
        <v>72</v>
      </c>
      <c r="E5" s="117"/>
      <c r="F5" s="118"/>
      <c r="G5" s="118"/>
      <c r="H5" s="117"/>
      <c r="I5" s="117"/>
      <c r="J5" s="119"/>
      <c r="K5" s="120"/>
      <c r="M5" s="505" t="str">
        <f>'TEAM NAMES &amp; EVENTS'!$F$20</f>
        <v>I</v>
      </c>
      <c r="N5" s="514" t="str">
        <f>'TEAM NAMES &amp; EVENTS'!$E$20</f>
        <v>Pilgrim</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Elburton</v>
      </c>
      <c r="D8" s="116" t="s">
        <v>72</v>
      </c>
      <c r="E8" s="117"/>
      <c r="F8" s="118"/>
      <c r="G8" s="118"/>
      <c r="H8" s="117"/>
      <c r="I8" s="117"/>
      <c r="J8" s="119"/>
      <c r="K8" s="129"/>
      <c r="M8" s="505" t="str">
        <f>'TEAM NAMES &amp; EVENTS'!$F$21</f>
        <v>J</v>
      </c>
      <c r="N8" s="514" t="str">
        <f>'TEAM NAMES &amp; EVENTS'!$E$21</f>
        <v>St Edwards</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Hyde Park</v>
      </c>
      <c r="D11" s="116" t="s">
        <v>72</v>
      </c>
      <c r="E11" s="117"/>
      <c r="F11" s="118"/>
      <c r="G11" s="118"/>
      <c r="H11" s="117"/>
      <c r="I11" s="117"/>
      <c r="J11" s="119"/>
      <c r="K11" s="129"/>
      <c r="M11" s="505" t="str">
        <f>'TEAM NAMES &amp; EVENTS'!$F$22</f>
        <v>K</v>
      </c>
      <c r="N11" s="514">
        <f>'TEAM NAMES &amp; EVENTS'!$E$22</f>
        <v>0</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f>'TEAM NAMES &amp; EVENTS'!$E$15</f>
        <v>0</v>
      </c>
      <c r="D14" s="116" t="s">
        <v>72</v>
      </c>
      <c r="E14" s="117"/>
      <c r="F14" s="118"/>
      <c r="G14" s="118"/>
      <c r="H14" s="117"/>
      <c r="I14" s="117"/>
      <c r="J14" s="119"/>
      <c r="K14" s="129"/>
      <c r="M14" s="505" t="str">
        <f>'TEAM NAMES &amp; EVENTS'!$F$23</f>
        <v>L</v>
      </c>
      <c r="N14" s="514" t="str">
        <f>'TEAM NAMES &amp; EVENTS'!$E$23</f>
        <v>St George's </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 </v>
      </c>
      <c r="C17" s="514" t="str">
        <f>'TEAM NAMES &amp; EVENTS'!$E$16</f>
        <v>Austin Farm</v>
      </c>
      <c r="D17" s="116" t="s">
        <v>72</v>
      </c>
      <c r="E17" s="117"/>
      <c r="F17" s="118"/>
      <c r="G17" s="118"/>
      <c r="H17" s="117"/>
      <c r="I17" s="117"/>
      <c r="J17" s="119"/>
      <c r="K17" s="129"/>
      <c r="M17" s="505">
        <f>'TEAM NAMES &amp; EVENTS'!$F$24</f>
        <v>0</v>
      </c>
      <c r="N17" s="514">
        <f>'TEAM NAMES &amp; EVENTS'!$E$24</f>
        <v>0</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t="str">
        <f>'TEAM NAMES &amp; EVENTS'!$F$17</f>
        <v>F</v>
      </c>
      <c r="C20" s="514" t="str">
        <f>'TEAM NAMES &amp; EVENTS'!$E$17</f>
        <v>Whitleigh</v>
      </c>
      <c r="D20" s="116" t="s">
        <v>72</v>
      </c>
      <c r="E20" s="117"/>
      <c r="F20" s="118"/>
      <c r="G20" s="118"/>
      <c r="H20" s="117"/>
      <c r="I20" s="117"/>
      <c r="J20" s="119"/>
      <c r="K20" s="129"/>
      <c r="M20" s="505">
        <f>'TEAM NAMES &amp; EVENTS'!$F$25</f>
        <v>0</v>
      </c>
      <c r="N20" s="514">
        <f>'TEAM NAMES &amp; EVENTS'!$E$25</f>
        <v>0</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t="str">
        <f>'TEAM NAMES &amp; EVENTS'!$F$18</f>
        <v>G </v>
      </c>
      <c r="C23" s="514">
        <f>'TEAM NAMES &amp; EVENTS'!$E$18</f>
        <v>0</v>
      </c>
      <c r="D23" s="116" t="s">
        <v>72</v>
      </c>
      <c r="E23" s="117"/>
      <c r="F23" s="118"/>
      <c r="G23" s="118"/>
      <c r="H23" s="117"/>
      <c r="I23" s="117"/>
      <c r="J23" s="119"/>
      <c r="K23" s="129"/>
      <c r="M23" s="505">
        <f>'TEAM NAMES &amp; EVENTS'!$F$26</f>
        <v>0</v>
      </c>
      <c r="N23" s="514">
        <f>'TEAM NAMES &amp; EVENTS'!$E$26</f>
        <v>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t="str">
        <f>'TEAM NAMES &amp; EVENTS'!$F$19</f>
        <v>H</v>
      </c>
      <c r="C26" s="514">
        <f>'TEAM NAMES &amp; EVENTS'!$E$19</f>
        <v>0</v>
      </c>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Salisbury Road</v>
      </c>
      <c r="D35" s="116" t="s">
        <v>72</v>
      </c>
      <c r="E35" s="117"/>
      <c r="F35" s="117"/>
      <c r="G35" s="117"/>
      <c r="H35" s="117"/>
      <c r="I35" s="117"/>
      <c r="J35" s="119"/>
      <c r="K35" s="120"/>
      <c r="M35" s="505" t="str">
        <f>'TEAM NAMES &amp; EVENTS'!$F$20</f>
        <v>I</v>
      </c>
      <c r="N35" s="514" t="str">
        <f>'TEAM NAMES &amp; EVENTS'!$E$20</f>
        <v>Pilgrim</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Elburton</v>
      </c>
      <c r="D38" s="116" t="s">
        <v>72</v>
      </c>
      <c r="E38" s="117"/>
      <c r="F38" s="117"/>
      <c r="G38" s="117"/>
      <c r="H38" s="117"/>
      <c r="I38" s="117"/>
      <c r="J38" s="119"/>
      <c r="K38" s="129"/>
      <c r="M38" s="505" t="str">
        <f>'TEAM NAMES &amp; EVENTS'!$F$21</f>
        <v>J</v>
      </c>
      <c r="N38" s="514" t="str">
        <f>'TEAM NAMES &amp; EVENTS'!$E$21</f>
        <v>St Edwards</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Hyde Park</v>
      </c>
      <c r="D41" s="116" t="s">
        <v>72</v>
      </c>
      <c r="E41" s="117"/>
      <c r="F41" s="117"/>
      <c r="G41" s="117"/>
      <c r="H41" s="117"/>
      <c r="I41" s="117"/>
      <c r="J41" s="119"/>
      <c r="K41" s="129"/>
      <c r="M41" s="505" t="str">
        <f>'TEAM NAMES &amp; EVENTS'!$F$22</f>
        <v>K</v>
      </c>
      <c r="N41" s="514">
        <f>'TEAM NAMES &amp; EVENTS'!$E$22</f>
        <v>0</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f>'TEAM NAMES &amp; EVENTS'!$E$15</f>
        <v>0</v>
      </c>
      <c r="D44" s="116" t="s">
        <v>72</v>
      </c>
      <c r="E44" s="117"/>
      <c r="F44" s="117"/>
      <c r="G44" s="117"/>
      <c r="H44" s="117"/>
      <c r="I44" s="117"/>
      <c r="J44" s="119"/>
      <c r="K44" s="129"/>
      <c r="M44" s="505" t="str">
        <f>'TEAM NAMES &amp; EVENTS'!$F$23</f>
        <v>L</v>
      </c>
      <c r="N44" s="514" t="str">
        <f>'TEAM NAMES &amp; EVENTS'!$E$23</f>
        <v>St George's </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 </v>
      </c>
      <c r="C47" s="514" t="str">
        <f>'TEAM NAMES &amp; EVENTS'!$E$16</f>
        <v>Austin Farm</v>
      </c>
      <c r="D47" s="116" t="s">
        <v>72</v>
      </c>
      <c r="E47" s="117"/>
      <c r="F47" s="117"/>
      <c r="G47" s="117"/>
      <c r="H47" s="117"/>
      <c r="I47" s="117"/>
      <c r="J47" s="119"/>
      <c r="K47" s="129"/>
      <c r="M47" s="505">
        <f>'TEAM NAMES &amp; EVENTS'!$F$24</f>
        <v>0</v>
      </c>
      <c r="N47" s="514">
        <f>'TEAM NAMES &amp; EVENTS'!$E$24</f>
        <v>0</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t="str">
        <f>'TEAM NAMES &amp; EVENTS'!$F$17</f>
        <v>F</v>
      </c>
      <c r="C50" s="514" t="str">
        <f>'TEAM NAMES &amp; EVENTS'!$E$17</f>
        <v>Whitleigh</v>
      </c>
      <c r="D50" s="116" t="s">
        <v>72</v>
      </c>
      <c r="E50" s="117"/>
      <c r="F50" s="117"/>
      <c r="G50" s="117"/>
      <c r="H50" s="117"/>
      <c r="I50" s="117"/>
      <c r="J50" s="119"/>
      <c r="K50" s="129"/>
      <c r="M50" s="505">
        <f>'TEAM NAMES &amp; EVENTS'!$F$25</f>
        <v>0</v>
      </c>
      <c r="N50" s="514">
        <f>'TEAM NAMES &amp; EVENTS'!$E$25</f>
        <v>0</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t="str">
        <f>'TEAM NAMES &amp; EVENTS'!$F$18</f>
        <v>G </v>
      </c>
      <c r="C53" s="514">
        <f>'TEAM NAMES &amp; EVENTS'!$E$18</f>
        <v>0</v>
      </c>
      <c r="D53" s="116" t="s">
        <v>72</v>
      </c>
      <c r="E53" s="117"/>
      <c r="F53" s="117"/>
      <c r="G53" s="117"/>
      <c r="H53" s="117"/>
      <c r="I53" s="117"/>
      <c r="J53" s="119"/>
      <c r="K53" s="129"/>
      <c r="M53" s="505">
        <f>'TEAM NAMES &amp; EVENTS'!$F$26</f>
        <v>0</v>
      </c>
      <c r="N53" s="514">
        <f>'TEAM NAMES &amp; EVENTS'!$E$26</f>
        <v>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t="str">
        <f>'TEAM NAMES &amp; EVENTS'!$F$19</f>
        <v>H</v>
      </c>
      <c r="C56" s="514">
        <f>'TEAM NAMES &amp; EVENTS'!$E$19</f>
        <v>0</v>
      </c>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Salisbury Road</v>
      </c>
      <c r="D65" s="116" t="s">
        <v>72</v>
      </c>
      <c r="E65" s="117"/>
      <c r="F65" s="117"/>
      <c r="G65" s="117"/>
      <c r="H65" s="117"/>
      <c r="I65" s="117"/>
      <c r="J65" s="119"/>
      <c r="K65" s="120"/>
      <c r="M65" s="505" t="str">
        <f>'TEAM NAMES &amp; EVENTS'!$F$20</f>
        <v>I</v>
      </c>
      <c r="N65" s="514" t="str">
        <f>'TEAM NAMES &amp; EVENTS'!$E$20</f>
        <v>Pilgrim</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Elburton</v>
      </c>
      <c r="D68" s="116" t="s">
        <v>72</v>
      </c>
      <c r="E68" s="117"/>
      <c r="F68" s="117"/>
      <c r="G68" s="117"/>
      <c r="H68" s="117"/>
      <c r="I68" s="117"/>
      <c r="J68" s="119"/>
      <c r="K68" s="129"/>
      <c r="M68" s="505" t="str">
        <f>'TEAM NAMES &amp; EVENTS'!$F$21</f>
        <v>J</v>
      </c>
      <c r="N68" s="514" t="str">
        <f>'TEAM NAMES &amp; EVENTS'!$E$21</f>
        <v>St Edwards</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Hyde Park</v>
      </c>
      <c r="D71" s="116" t="s">
        <v>72</v>
      </c>
      <c r="E71" s="117"/>
      <c r="F71" s="117"/>
      <c r="G71" s="117"/>
      <c r="H71" s="117"/>
      <c r="I71" s="117"/>
      <c r="J71" s="119"/>
      <c r="K71" s="129"/>
      <c r="M71" s="505" t="str">
        <f>'TEAM NAMES &amp; EVENTS'!$F$22</f>
        <v>K</v>
      </c>
      <c r="N71" s="514">
        <f>'TEAM NAMES &amp; EVENTS'!$E$22</f>
        <v>0</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f>'TEAM NAMES &amp; EVENTS'!$E$15</f>
        <v>0</v>
      </c>
      <c r="D74" s="116" t="s">
        <v>72</v>
      </c>
      <c r="E74" s="117"/>
      <c r="F74" s="117"/>
      <c r="G74" s="117"/>
      <c r="H74" s="117"/>
      <c r="I74" s="117"/>
      <c r="J74" s="119"/>
      <c r="K74" s="129"/>
      <c r="M74" s="505" t="str">
        <f>'TEAM NAMES &amp; EVENTS'!$F$23</f>
        <v>L</v>
      </c>
      <c r="N74" s="514" t="str">
        <f>'TEAM NAMES &amp; EVENTS'!$E$23</f>
        <v>St George's </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 </v>
      </c>
      <c r="C77" s="514" t="str">
        <f>'TEAM NAMES &amp; EVENTS'!$E$16</f>
        <v>Austin Farm</v>
      </c>
      <c r="D77" s="116" t="s">
        <v>72</v>
      </c>
      <c r="E77" s="117"/>
      <c r="F77" s="117"/>
      <c r="G77" s="117"/>
      <c r="H77" s="117"/>
      <c r="I77" s="117"/>
      <c r="J77" s="119"/>
      <c r="K77" s="129"/>
      <c r="M77" s="505">
        <f>'TEAM NAMES &amp; EVENTS'!$F$24</f>
        <v>0</v>
      </c>
      <c r="N77" s="514">
        <f>'TEAM NAMES &amp; EVENTS'!$E$24</f>
        <v>0</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t="str">
        <f>'TEAM NAMES &amp; EVENTS'!$F$17</f>
        <v>F</v>
      </c>
      <c r="C80" s="514" t="str">
        <f>'TEAM NAMES &amp; EVENTS'!$E$17</f>
        <v>Whitleigh</v>
      </c>
      <c r="D80" s="116" t="s">
        <v>72</v>
      </c>
      <c r="E80" s="117"/>
      <c r="F80" s="117"/>
      <c r="G80" s="117"/>
      <c r="H80" s="117"/>
      <c r="I80" s="117"/>
      <c r="J80" s="119"/>
      <c r="K80" s="129"/>
      <c r="M80" s="505">
        <f>'TEAM NAMES &amp; EVENTS'!$F$25</f>
        <v>0</v>
      </c>
      <c r="N80" s="514">
        <f>'TEAM NAMES &amp; EVENTS'!$E$25</f>
        <v>0</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t="str">
        <f>'TEAM NAMES &amp; EVENTS'!$F$18</f>
        <v>G </v>
      </c>
      <c r="C83" s="514">
        <f>'TEAM NAMES &amp; EVENTS'!$E$18</f>
        <v>0</v>
      </c>
      <c r="D83" s="116" t="s">
        <v>72</v>
      </c>
      <c r="E83" s="117"/>
      <c r="F83" s="117"/>
      <c r="G83" s="117"/>
      <c r="H83" s="117"/>
      <c r="I83" s="117"/>
      <c r="J83" s="119"/>
      <c r="K83" s="129"/>
      <c r="M83" s="505">
        <f>'TEAM NAMES &amp; EVENTS'!$F$26</f>
        <v>0</v>
      </c>
      <c r="N83" s="514">
        <f>'TEAM NAMES &amp; EVENTS'!$E$26</f>
        <v>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t="str">
        <f>'TEAM NAMES &amp; EVENTS'!$F$19</f>
        <v>H</v>
      </c>
      <c r="C86" s="514">
        <f>'TEAM NAMES &amp; EVENTS'!$E$19</f>
        <v>0</v>
      </c>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Salisbury Road</v>
      </c>
      <c r="D95" s="116" t="s">
        <v>72</v>
      </c>
      <c r="E95" s="117"/>
      <c r="F95" s="117"/>
      <c r="G95" s="117"/>
      <c r="H95" s="117"/>
      <c r="I95" s="117"/>
      <c r="J95" s="119"/>
      <c r="K95" s="120"/>
      <c r="M95" s="505" t="str">
        <f>'TEAM NAMES &amp; EVENTS'!$F$20</f>
        <v>I</v>
      </c>
      <c r="N95" s="514" t="str">
        <f>'TEAM NAMES &amp; EVENTS'!$E$20</f>
        <v>Pilgrim</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Elburton</v>
      </c>
      <c r="D98" s="116" t="s">
        <v>72</v>
      </c>
      <c r="E98" s="117"/>
      <c r="F98" s="117"/>
      <c r="G98" s="117"/>
      <c r="H98" s="117"/>
      <c r="I98" s="117"/>
      <c r="J98" s="119"/>
      <c r="K98" s="129"/>
      <c r="M98" s="505" t="str">
        <f>'TEAM NAMES &amp; EVENTS'!$F$21</f>
        <v>J</v>
      </c>
      <c r="N98" s="514" t="str">
        <f>'TEAM NAMES &amp; EVENTS'!$E$21</f>
        <v>St Edwards</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Hyde Park</v>
      </c>
      <c r="D101" s="116" t="s">
        <v>72</v>
      </c>
      <c r="E101" s="117"/>
      <c r="F101" s="117"/>
      <c r="G101" s="117"/>
      <c r="H101" s="117"/>
      <c r="I101" s="117"/>
      <c r="J101" s="119"/>
      <c r="K101" s="129"/>
      <c r="M101" s="505" t="str">
        <f>'TEAM NAMES &amp; EVENTS'!$F$22</f>
        <v>K</v>
      </c>
      <c r="N101" s="514">
        <f>'TEAM NAMES &amp; EVENTS'!$E$22</f>
        <v>0</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f>'TEAM NAMES &amp; EVENTS'!$E$15</f>
        <v>0</v>
      </c>
      <c r="D104" s="116" t="s">
        <v>72</v>
      </c>
      <c r="E104" s="117"/>
      <c r="F104" s="117"/>
      <c r="G104" s="117"/>
      <c r="H104" s="117"/>
      <c r="I104" s="117"/>
      <c r="J104" s="119"/>
      <c r="K104" s="129"/>
      <c r="M104" s="505" t="str">
        <f>'TEAM NAMES &amp; EVENTS'!$F$23</f>
        <v>L</v>
      </c>
      <c r="N104" s="514" t="str">
        <f>'TEAM NAMES &amp; EVENTS'!$E$23</f>
        <v>St George's </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 </v>
      </c>
      <c r="C107" s="514" t="str">
        <f>'TEAM NAMES &amp; EVENTS'!$E$16</f>
        <v>Austin Farm</v>
      </c>
      <c r="D107" s="116" t="s">
        <v>72</v>
      </c>
      <c r="E107" s="117"/>
      <c r="F107" s="117"/>
      <c r="G107" s="117"/>
      <c r="H107" s="117"/>
      <c r="I107" s="117"/>
      <c r="J107" s="119"/>
      <c r="K107" s="129"/>
      <c r="M107" s="505">
        <f>'TEAM NAMES &amp; EVENTS'!$F$24</f>
        <v>0</v>
      </c>
      <c r="N107" s="514">
        <f>'TEAM NAMES &amp; EVENTS'!$E$24</f>
        <v>0</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t="str">
        <f>'TEAM NAMES &amp; EVENTS'!$F$17</f>
        <v>F</v>
      </c>
      <c r="C110" s="514" t="str">
        <f>'TEAM NAMES &amp; EVENTS'!$E$17</f>
        <v>Whitleigh</v>
      </c>
      <c r="D110" s="116" t="s">
        <v>72</v>
      </c>
      <c r="E110" s="117"/>
      <c r="F110" s="117"/>
      <c r="G110" s="117"/>
      <c r="H110" s="117"/>
      <c r="I110" s="117"/>
      <c r="J110" s="119"/>
      <c r="K110" s="129"/>
      <c r="M110" s="505">
        <f>'TEAM NAMES &amp; EVENTS'!$F$25</f>
        <v>0</v>
      </c>
      <c r="N110" s="514">
        <f>'TEAM NAMES &amp; EVENTS'!$E$25</f>
        <v>0</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t="str">
        <f>'TEAM NAMES &amp; EVENTS'!$F$18</f>
        <v>G </v>
      </c>
      <c r="C113" s="514">
        <f>'TEAM NAMES &amp; EVENTS'!$E$18</f>
        <v>0</v>
      </c>
      <c r="D113" s="116" t="s">
        <v>72</v>
      </c>
      <c r="E113" s="117"/>
      <c r="F113" s="117"/>
      <c r="G113" s="117"/>
      <c r="H113" s="117"/>
      <c r="I113" s="117"/>
      <c r="J113" s="119"/>
      <c r="K113" s="129"/>
      <c r="M113" s="505">
        <f>'TEAM NAMES &amp; EVENTS'!$F$26</f>
        <v>0</v>
      </c>
      <c r="N113" s="514">
        <f>'TEAM NAMES &amp; EVENTS'!$E$26</f>
        <v>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t="str">
        <f>'TEAM NAMES &amp; EVENTS'!$F$19</f>
        <v>H</v>
      </c>
      <c r="C116" s="514">
        <f>'TEAM NAMES &amp; EVENTS'!$E$19</f>
        <v>0</v>
      </c>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Salisbury Road</v>
      </c>
      <c r="D125" s="116" t="s">
        <v>72</v>
      </c>
      <c r="E125" s="117"/>
      <c r="F125" s="117"/>
      <c r="G125" s="117"/>
      <c r="H125" s="117"/>
      <c r="I125" s="117"/>
      <c r="J125" s="119"/>
      <c r="K125" s="120"/>
      <c r="M125" s="505" t="str">
        <f>'TEAM NAMES &amp; EVENTS'!$F$20</f>
        <v>I</v>
      </c>
      <c r="N125" s="514" t="str">
        <f>'TEAM NAMES &amp; EVENTS'!$E$20</f>
        <v>Pilgrim</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Elburton</v>
      </c>
      <c r="D128" s="116" t="s">
        <v>72</v>
      </c>
      <c r="E128" s="117"/>
      <c r="F128" s="117"/>
      <c r="G128" s="117"/>
      <c r="H128" s="117"/>
      <c r="I128" s="117"/>
      <c r="J128" s="119"/>
      <c r="K128" s="129"/>
      <c r="M128" s="505" t="str">
        <f>'TEAM NAMES &amp; EVENTS'!$F$21</f>
        <v>J</v>
      </c>
      <c r="N128" s="514" t="str">
        <f>'TEAM NAMES &amp; EVENTS'!$E$21</f>
        <v>St Edwards</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Hyde Park</v>
      </c>
      <c r="D131" s="116" t="s">
        <v>72</v>
      </c>
      <c r="E131" s="117"/>
      <c r="F131" s="117"/>
      <c r="G131" s="117"/>
      <c r="H131" s="117"/>
      <c r="I131" s="117"/>
      <c r="J131" s="119"/>
      <c r="K131" s="129"/>
      <c r="M131" s="505" t="str">
        <f>'TEAM NAMES &amp; EVENTS'!$F$22</f>
        <v>K</v>
      </c>
      <c r="N131" s="514">
        <f>'TEAM NAMES &amp; EVENTS'!$E$22</f>
        <v>0</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f>'TEAM NAMES &amp; EVENTS'!$E$15</f>
        <v>0</v>
      </c>
      <c r="D134" s="116" t="s">
        <v>72</v>
      </c>
      <c r="E134" s="117"/>
      <c r="F134" s="117"/>
      <c r="G134" s="117"/>
      <c r="H134" s="117"/>
      <c r="I134" s="117"/>
      <c r="J134" s="119"/>
      <c r="K134" s="129"/>
      <c r="M134" s="505" t="str">
        <f>'TEAM NAMES &amp; EVENTS'!$F$23</f>
        <v>L</v>
      </c>
      <c r="N134" s="514" t="str">
        <f>'TEAM NAMES &amp; EVENTS'!$E$23</f>
        <v>St George's </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 </v>
      </c>
      <c r="C137" s="514" t="str">
        <f>'TEAM NAMES &amp; EVENTS'!$E$16</f>
        <v>Austin Farm</v>
      </c>
      <c r="D137" s="116" t="s">
        <v>72</v>
      </c>
      <c r="E137" s="117"/>
      <c r="F137" s="117"/>
      <c r="G137" s="117"/>
      <c r="H137" s="117"/>
      <c r="I137" s="117"/>
      <c r="J137" s="119"/>
      <c r="K137" s="129"/>
      <c r="M137" s="505">
        <f>'TEAM NAMES &amp; EVENTS'!$F$24</f>
        <v>0</v>
      </c>
      <c r="N137" s="514">
        <f>'TEAM NAMES &amp; EVENTS'!$E$24</f>
        <v>0</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t="str">
        <f>'TEAM NAMES &amp; EVENTS'!$F$17</f>
        <v>F</v>
      </c>
      <c r="C140" s="514" t="str">
        <f>'TEAM NAMES &amp; EVENTS'!$E$17</f>
        <v>Whitleigh</v>
      </c>
      <c r="D140" s="116" t="s">
        <v>72</v>
      </c>
      <c r="E140" s="117"/>
      <c r="F140" s="117"/>
      <c r="G140" s="117"/>
      <c r="H140" s="117"/>
      <c r="I140" s="117"/>
      <c r="J140" s="119"/>
      <c r="K140" s="129"/>
      <c r="M140" s="505">
        <f>'TEAM NAMES &amp; EVENTS'!$F$25</f>
        <v>0</v>
      </c>
      <c r="N140" s="514">
        <f>'TEAM NAMES &amp; EVENTS'!$E$25</f>
        <v>0</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t="str">
        <f>'TEAM NAMES &amp; EVENTS'!$F$18</f>
        <v>G </v>
      </c>
      <c r="C143" s="514">
        <f>'TEAM NAMES &amp; EVENTS'!$E$18</f>
        <v>0</v>
      </c>
      <c r="D143" s="116" t="s">
        <v>72</v>
      </c>
      <c r="E143" s="117"/>
      <c r="F143" s="117"/>
      <c r="G143" s="117"/>
      <c r="H143" s="117"/>
      <c r="I143" s="117"/>
      <c r="J143" s="119"/>
      <c r="K143" s="129"/>
      <c r="M143" s="505">
        <f>'TEAM NAMES &amp; EVENTS'!$F$26</f>
        <v>0</v>
      </c>
      <c r="N143" s="514">
        <f>'TEAM NAMES &amp; EVENTS'!$E$26</f>
        <v>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t="str">
        <f>'TEAM NAMES &amp; EVENTS'!$F$19</f>
        <v>H</v>
      </c>
      <c r="C146" s="514">
        <f>'TEAM NAMES &amp; EVENTS'!$E$19</f>
        <v>0</v>
      </c>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Salisbury Road</v>
      </c>
      <c r="D155" s="116" t="s">
        <v>72</v>
      </c>
      <c r="E155" s="117"/>
      <c r="F155" s="117"/>
      <c r="G155" s="117"/>
      <c r="H155" s="117"/>
      <c r="I155" s="117"/>
      <c r="J155" s="119"/>
      <c r="K155" s="120"/>
      <c r="M155" s="505" t="str">
        <f>'TEAM NAMES &amp; EVENTS'!$F$20</f>
        <v>I</v>
      </c>
      <c r="N155" s="514" t="str">
        <f>'TEAM NAMES &amp; EVENTS'!$E$20</f>
        <v>Pilgrim</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Elburton</v>
      </c>
      <c r="D158" s="116" t="s">
        <v>72</v>
      </c>
      <c r="E158" s="117"/>
      <c r="F158" s="117"/>
      <c r="G158" s="117"/>
      <c r="H158" s="117"/>
      <c r="I158" s="117"/>
      <c r="J158" s="119"/>
      <c r="K158" s="129"/>
      <c r="M158" s="505" t="str">
        <f>'TEAM NAMES &amp; EVENTS'!$F$21</f>
        <v>J</v>
      </c>
      <c r="N158" s="514" t="str">
        <f>'TEAM NAMES &amp; EVENTS'!$E$21</f>
        <v>St Edwards</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Hyde Park</v>
      </c>
      <c r="D161" s="116" t="s">
        <v>72</v>
      </c>
      <c r="E161" s="117"/>
      <c r="F161" s="117"/>
      <c r="G161" s="117"/>
      <c r="H161" s="117"/>
      <c r="I161" s="117"/>
      <c r="J161" s="119"/>
      <c r="K161" s="129"/>
      <c r="M161" s="505" t="str">
        <f>'TEAM NAMES &amp; EVENTS'!$F$22</f>
        <v>K</v>
      </c>
      <c r="N161" s="514">
        <f>'TEAM NAMES &amp; EVENTS'!$E$22</f>
        <v>0</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f>'TEAM NAMES &amp; EVENTS'!$E$15</f>
        <v>0</v>
      </c>
      <c r="D164" s="116" t="s">
        <v>72</v>
      </c>
      <c r="E164" s="117"/>
      <c r="F164" s="117"/>
      <c r="G164" s="117"/>
      <c r="H164" s="117"/>
      <c r="I164" s="117"/>
      <c r="J164" s="119"/>
      <c r="K164" s="129"/>
      <c r="M164" s="505" t="str">
        <f>'TEAM NAMES &amp; EVENTS'!$F$23</f>
        <v>L</v>
      </c>
      <c r="N164" s="514" t="str">
        <f>'TEAM NAMES &amp; EVENTS'!$E$23</f>
        <v>St George's </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 </v>
      </c>
      <c r="C167" s="514" t="str">
        <f>'TEAM NAMES &amp; EVENTS'!$E$16</f>
        <v>Austin Farm</v>
      </c>
      <c r="D167" s="116" t="s">
        <v>72</v>
      </c>
      <c r="E167" s="117"/>
      <c r="F167" s="117"/>
      <c r="G167" s="117"/>
      <c r="H167" s="117"/>
      <c r="I167" s="117"/>
      <c r="J167" s="119"/>
      <c r="K167" s="129"/>
      <c r="M167" s="505">
        <f>'TEAM NAMES &amp; EVENTS'!$F$24</f>
        <v>0</v>
      </c>
      <c r="N167" s="514">
        <f>'TEAM NAMES &amp; EVENTS'!$E$24</f>
        <v>0</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t="str">
        <f>'TEAM NAMES &amp; EVENTS'!$F$17</f>
        <v>F</v>
      </c>
      <c r="C170" s="514" t="str">
        <f>'TEAM NAMES &amp; EVENTS'!$E$17</f>
        <v>Whitleigh</v>
      </c>
      <c r="D170" s="116" t="s">
        <v>72</v>
      </c>
      <c r="E170" s="117"/>
      <c r="F170" s="117"/>
      <c r="G170" s="117"/>
      <c r="H170" s="117"/>
      <c r="I170" s="117"/>
      <c r="J170" s="119"/>
      <c r="K170" s="129"/>
      <c r="M170" s="505">
        <f>'TEAM NAMES &amp; EVENTS'!$F$25</f>
        <v>0</v>
      </c>
      <c r="N170" s="514">
        <f>'TEAM NAMES &amp; EVENTS'!$E$25</f>
        <v>0</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t="str">
        <f>'TEAM NAMES &amp; EVENTS'!$F$18</f>
        <v>G </v>
      </c>
      <c r="C173" s="514">
        <f>'TEAM NAMES &amp; EVENTS'!$E$18</f>
        <v>0</v>
      </c>
      <c r="D173" s="116" t="s">
        <v>72</v>
      </c>
      <c r="E173" s="117"/>
      <c r="F173" s="117"/>
      <c r="G173" s="117"/>
      <c r="H173" s="117"/>
      <c r="I173" s="117"/>
      <c r="J173" s="119"/>
      <c r="K173" s="129"/>
      <c r="M173" s="505">
        <f>'TEAM NAMES &amp; EVENTS'!$F$26</f>
        <v>0</v>
      </c>
      <c r="N173" s="514">
        <f>'TEAM NAMES &amp; EVENTS'!$E$26</f>
        <v>0</v>
      </c>
      <c r="O173" s="116" t="s">
        <v>72</v>
      </c>
      <c r="P173" s="117"/>
      <c r="Q173" s="117"/>
      <c r="R173" s="117"/>
      <c r="S173" s="117"/>
      <c r="T173" s="117"/>
      <c r="U173" s="119"/>
      <c r="V173" s="129"/>
    </row>
    <row r="174" spans="2:22" ht="30" customHeight="1">
      <c r="B174" s="506"/>
      <c r="C174" s="515"/>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C175" s="516"/>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t="str">
        <f>'TEAM NAMES &amp; EVENTS'!$F$19</f>
        <v>H</v>
      </c>
      <c r="C176" s="514">
        <f>'TEAM NAMES &amp; EVENTS'!$E$19</f>
        <v>0</v>
      </c>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password="CC28" sheet="1" objects="1" scenarios="1" selectLockedCells="1" selectUnlockedCells="1"/>
  <mergeCells count="288">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N14:N16"/>
    <mergeCell ref="M26:M28"/>
    <mergeCell ref="M33:M34"/>
    <mergeCell ref="N33:N34"/>
    <mergeCell ref="M17:M19"/>
    <mergeCell ref="M20:M22"/>
    <mergeCell ref="M23:M25"/>
    <mergeCell ref="N17:N19"/>
    <mergeCell ref="N20:N22"/>
    <mergeCell ref="N23:N25"/>
    <mergeCell ref="N26:N28"/>
    <mergeCell ref="M35:M37"/>
    <mergeCell ref="M38:M40"/>
    <mergeCell ref="P33:R33"/>
    <mergeCell ref="S33:S34"/>
    <mergeCell ref="M50:M52"/>
    <mergeCell ref="M53:M55"/>
    <mergeCell ref="N50:N52"/>
    <mergeCell ref="N53:N55"/>
    <mergeCell ref="M56:M58"/>
    <mergeCell ref="M41:M43"/>
    <mergeCell ref="M44:M46"/>
    <mergeCell ref="M47:M49"/>
    <mergeCell ref="M65:M67"/>
    <mergeCell ref="N65:N67"/>
    <mergeCell ref="M63:M64"/>
    <mergeCell ref="N63:N64"/>
    <mergeCell ref="N44:N46"/>
    <mergeCell ref="N47:N49"/>
    <mergeCell ref="M74:M76"/>
    <mergeCell ref="M77:M79"/>
    <mergeCell ref="M68:M70"/>
    <mergeCell ref="M71:M73"/>
    <mergeCell ref="M86:M88"/>
    <mergeCell ref="M93:M94"/>
    <mergeCell ref="M80:M82"/>
    <mergeCell ref="M83:M85"/>
    <mergeCell ref="M95:M97"/>
    <mergeCell ref="P93:R93"/>
    <mergeCell ref="N93:N94"/>
    <mergeCell ref="S93:S94"/>
    <mergeCell ref="M104:M106"/>
    <mergeCell ref="M107:M109"/>
    <mergeCell ref="M98:M100"/>
    <mergeCell ref="M101:M103"/>
    <mergeCell ref="N104:N106"/>
    <mergeCell ref="N107:N109"/>
    <mergeCell ref="M116:M118"/>
    <mergeCell ref="M123:M124"/>
    <mergeCell ref="M110:M112"/>
    <mergeCell ref="M113:M115"/>
    <mergeCell ref="M125:M127"/>
    <mergeCell ref="N125:N127"/>
    <mergeCell ref="N123:N124"/>
    <mergeCell ref="N110:N112"/>
    <mergeCell ref="N113:N115"/>
    <mergeCell ref="N116:N118"/>
    <mergeCell ref="N153:N154"/>
    <mergeCell ref="M134:M136"/>
    <mergeCell ref="M137:M139"/>
    <mergeCell ref="M128:M130"/>
    <mergeCell ref="M131:M133"/>
    <mergeCell ref="M146:M148"/>
    <mergeCell ref="N137:N139"/>
    <mergeCell ref="M140:M142"/>
    <mergeCell ref="M143:M145"/>
    <mergeCell ref="N173:N175"/>
    <mergeCell ref="M158:M160"/>
    <mergeCell ref="M161:M163"/>
    <mergeCell ref="T153:T154"/>
    <mergeCell ref="N140:N142"/>
    <mergeCell ref="N143:N145"/>
    <mergeCell ref="N146:N148"/>
    <mergeCell ref="O153:O154"/>
    <mergeCell ref="M155:M157"/>
    <mergeCell ref="P153:R153"/>
    <mergeCell ref="M176:M178"/>
    <mergeCell ref="M170:M172"/>
    <mergeCell ref="M173:M175"/>
    <mergeCell ref="M164:M166"/>
    <mergeCell ref="M167:M169"/>
    <mergeCell ref="M153:M154"/>
    <mergeCell ref="V3:V4"/>
    <mergeCell ref="N5:N7"/>
    <mergeCell ref="N8:N10"/>
    <mergeCell ref="N11:N13"/>
    <mergeCell ref="T3:T4"/>
    <mergeCell ref="U3:U4"/>
    <mergeCell ref="O3:O4"/>
    <mergeCell ref="P3:R3"/>
    <mergeCell ref="V33:V34"/>
    <mergeCell ref="N35:N37"/>
    <mergeCell ref="N38:N40"/>
    <mergeCell ref="N41:N43"/>
    <mergeCell ref="U33:U34"/>
    <mergeCell ref="T33:T34"/>
    <mergeCell ref="O33:O34"/>
    <mergeCell ref="N56:N58"/>
    <mergeCell ref="O63:O64"/>
    <mergeCell ref="P63:R63"/>
    <mergeCell ref="V63:V64"/>
    <mergeCell ref="S63:S64"/>
    <mergeCell ref="T63:T64"/>
    <mergeCell ref="U63:U64"/>
    <mergeCell ref="N68:N70"/>
    <mergeCell ref="N71:N73"/>
    <mergeCell ref="N74:N76"/>
    <mergeCell ref="N77:N79"/>
    <mergeCell ref="N80:N82"/>
    <mergeCell ref="N83:N85"/>
    <mergeCell ref="N86:N88"/>
    <mergeCell ref="O93:O94"/>
    <mergeCell ref="V93:V94"/>
    <mergeCell ref="N95:N97"/>
    <mergeCell ref="N98:N100"/>
    <mergeCell ref="N101:N103"/>
    <mergeCell ref="T93:T94"/>
    <mergeCell ref="U93:U94"/>
    <mergeCell ref="V123:V124"/>
    <mergeCell ref="T123:T124"/>
    <mergeCell ref="U123:U124"/>
    <mergeCell ref="N128:N130"/>
    <mergeCell ref="N131:N133"/>
    <mergeCell ref="N134:N136"/>
    <mergeCell ref="S123:S124"/>
    <mergeCell ref="P123:R123"/>
    <mergeCell ref="O123:O124"/>
    <mergeCell ref="V153:V154"/>
    <mergeCell ref="N155:N157"/>
    <mergeCell ref="N158:N160"/>
    <mergeCell ref="N161:N163"/>
    <mergeCell ref="U153:U154"/>
    <mergeCell ref="N176:N178"/>
    <mergeCell ref="N164:N166"/>
    <mergeCell ref="S153:S154"/>
    <mergeCell ref="N167:N169"/>
    <mergeCell ref="N170:N172"/>
  </mergeCells>
  <printOptions horizontalCentered="1" verticalCentered="1"/>
  <pageMargins left="0.03937007874015748" right="0.03937007874015748" top="0.2362204724409449" bottom="0.3937007874015748" header="0" footer="0.2755905511811024"/>
  <pageSetup orientation="portrait"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Hayley Jarvis</cp:lastModifiedBy>
  <cp:lastPrinted>2018-02-06T11:04:53Z</cp:lastPrinted>
  <dcterms:created xsi:type="dcterms:W3CDTF">2006-08-30T08:51:33Z</dcterms:created>
  <dcterms:modified xsi:type="dcterms:W3CDTF">2018-02-07T16:55:07Z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